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U Data Book for Web\Cohort and Program Tracking\"/>
    </mc:Choice>
  </mc:AlternateContent>
  <xr:revisionPtr revIDLastSave="0" documentId="13_ncr:1_{6B266365-10BD-4FDA-8208-4D392D3E833F}" xr6:coauthVersionLast="47" xr6:coauthVersionMax="47" xr10:uidLastSave="{00000000-0000-0000-0000-000000000000}"/>
  <bookViews>
    <workbookView xWindow="28680" yWindow="-120" windowWidth="29040" windowHeight="16440" tabRatio="688" activeTab="5" xr2:uid="{00000000-000D-0000-FFFF-FFFF00000000}"/>
  </bookViews>
  <sheets>
    <sheet name="Grad rate summary" sheetId="3" r:id="rId1"/>
    <sheet name="Chart_Grad by School College" sheetId="7" r:id="rId2"/>
    <sheet name="compare ret_grad" sheetId="6" r:id="rId3"/>
    <sheet name="graduation" sheetId="1" r:id="rId4"/>
    <sheet name="retention" sheetId="2" r:id="rId5"/>
    <sheet name="graduation_N" sheetId="4" r:id="rId6"/>
    <sheet name="retention_N" sheetId="5" r:id="rId7"/>
  </sheets>
  <definedNames>
    <definedName name="_xlnm.Print_Titles" localSheetId="2">'compare ret_grad'!$A:$A</definedName>
    <definedName name="_xlnm.Print_Titles" localSheetId="4">retention!$A:$A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U13" i="5" l="1"/>
  <c r="BM22" i="6" l="1"/>
  <c r="BN22" i="6"/>
  <c r="BO22" i="6"/>
  <c r="BM23" i="6"/>
  <c r="BN23" i="6"/>
  <c r="BO23" i="6"/>
  <c r="BM24" i="6"/>
  <c r="BN24" i="6"/>
  <c r="BO24" i="6"/>
  <c r="BM25" i="6"/>
  <c r="BN25" i="6"/>
  <c r="BO25" i="6"/>
  <c r="BM26" i="6"/>
  <c r="BN26" i="6"/>
  <c r="BO26" i="6"/>
  <c r="BM27" i="6"/>
  <c r="BN27" i="6"/>
  <c r="BO27" i="6"/>
  <c r="BM28" i="6"/>
  <c r="BN28" i="6"/>
  <c r="BO28" i="6"/>
  <c r="BN21" i="6"/>
  <c r="BO21" i="6"/>
  <c r="BJ22" i="6"/>
  <c r="BK22" i="6"/>
  <c r="BL22" i="6"/>
  <c r="BJ23" i="6"/>
  <c r="BK23" i="6"/>
  <c r="BL23" i="6"/>
  <c r="BJ24" i="6"/>
  <c r="BK24" i="6"/>
  <c r="BL24" i="6"/>
  <c r="BJ25" i="6"/>
  <c r="BK25" i="6"/>
  <c r="BL25" i="6"/>
  <c r="BJ26" i="6"/>
  <c r="BK26" i="6"/>
  <c r="BL26" i="6"/>
  <c r="BJ27" i="6"/>
  <c r="BK27" i="6"/>
  <c r="BL27" i="6"/>
  <c r="BJ28" i="6"/>
  <c r="BK28" i="6"/>
  <c r="BL28" i="6"/>
  <c r="BK21" i="6"/>
  <c r="BL21" i="6"/>
  <c r="BJ21" i="6"/>
  <c r="BM21" i="6"/>
  <c r="Z9" i="3" l="1"/>
  <c r="Z8" i="3"/>
  <c r="Z7" i="3"/>
  <c r="Z6" i="3"/>
  <c r="Z5" i="3"/>
  <c r="Z3" i="3"/>
  <c r="Y5" i="3"/>
  <c r="Y6" i="3"/>
  <c r="Y7" i="3"/>
  <c r="Y8" i="3"/>
  <c r="Y9" i="3"/>
  <c r="Y3" i="3"/>
  <c r="BZ5" i="1"/>
  <c r="CA5" i="1"/>
  <c r="BY6" i="1"/>
  <c r="BZ6" i="1"/>
  <c r="CA6" i="1"/>
  <c r="BY7" i="1"/>
  <c r="BZ7" i="1"/>
  <c r="CA7" i="1"/>
  <c r="BY8" i="1"/>
  <c r="BZ8" i="1"/>
  <c r="CA8" i="1"/>
  <c r="BY9" i="1"/>
  <c r="BZ9" i="1"/>
  <c r="CA9" i="1"/>
  <c r="BY10" i="1"/>
  <c r="BZ10" i="1"/>
  <c r="CA10" i="1"/>
  <c r="BY11" i="1"/>
  <c r="BZ11" i="1"/>
  <c r="CA11" i="1"/>
  <c r="BY12" i="1"/>
  <c r="BZ12" i="1"/>
  <c r="CA12" i="1"/>
  <c r="BZ13" i="1"/>
  <c r="BZ4" i="1"/>
  <c r="CA4" i="1"/>
  <c r="BY4" i="1"/>
  <c r="BW11" i="1"/>
  <c r="BX11" i="1"/>
  <c r="BW12" i="1"/>
  <c r="BX12" i="1"/>
  <c r="BW13" i="1"/>
  <c r="BW5" i="1"/>
  <c r="BX5" i="1"/>
  <c r="BW6" i="1"/>
  <c r="BX6" i="1"/>
  <c r="BW7" i="1"/>
  <c r="BX7" i="1"/>
  <c r="BW8" i="1"/>
  <c r="BX8" i="1"/>
  <c r="BW9" i="1"/>
  <c r="BX9" i="1"/>
  <c r="BW10" i="1"/>
  <c r="BX10" i="1"/>
  <c r="BW4" i="1"/>
  <c r="BX4" i="1"/>
  <c r="BV6" i="1"/>
  <c r="BV7" i="1"/>
  <c r="BV8" i="1"/>
  <c r="BV9" i="1"/>
  <c r="BV10" i="1"/>
  <c r="BV11" i="1"/>
  <c r="BV12" i="1"/>
  <c r="BV4" i="1"/>
  <c r="CA12" i="2"/>
  <c r="BZ12" i="2"/>
  <c r="BY12" i="2"/>
  <c r="CA11" i="2"/>
  <c r="BZ11" i="2"/>
  <c r="CA7" i="2"/>
  <c r="BZ7" i="2"/>
  <c r="BY7" i="2"/>
  <c r="CA6" i="2"/>
  <c r="BZ6" i="2"/>
  <c r="BY6" i="2"/>
  <c r="CA5" i="2"/>
  <c r="BZ5" i="2"/>
  <c r="BY5" i="2"/>
  <c r="BZ4" i="2"/>
  <c r="BV5" i="2"/>
  <c r="BW5" i="2"/>
  <c r="BX5" i="2"/>
  <c r="BV6" i="2"/>
  <c r="BW6" i="2"/>
  <c r="BX6" i="2"/>
  <c r="BV7" i="2"/>
  <c r="BW7" i="2"/>
  <c r="BX7" i="2"/>
  <c r="BV8" i="2"/>
  <c r="BY8" i="2" s="1"/>
  <c r="BW8" i="2"/>
  <c r="BZ8" i="2" s="1"/>
  <c r="BX8" i="2"/>
  <c r="CA8" i="2" s="1"/>
  <c r="BV9" i="2"/>
  <c r="BY9" i="2" s="1"/>
  <c r="BW9" i="2"/>
  <c r="BZ9" i="2" s="1"/>
  <c r="BX9" i="2"/>
  <c r="CA9" i="2" s="1"/>
  <c r="BV10" i="2"/>
  <c r="BY10" i="2" s="1"/>
  <c r="BW10" i="2"/>
  <c r="BZ10" i="2" s="1"/>
  <c r="BX10" i="2"/>
  <c r="CA10" i="2" s="1"/>
  <c r="BV11" i="2"/>
  <c r="BY11" i="2" s="1"/>
  <c r="BW11" i="2"/>
  <c r="BX11" i="2"/>
  <c r="BV12" i="2"/>
  <c r="BW12" i="2"/>
  <c r="BX12" i="2"/>
  <c r="BX13" i="2"/>
  <c r="CA13" i="2" s="1"/>
  <c r="BX4" i="2"/>
  <c r="CA4" i="2" s="1"/>
  <c r="BW4" i="2"/>
  <c r="BV4" i="2"/>
  <c r="BY4" i="2" s="1"/>
  <c r="BS11" i="1"/>
  <c r="BT11" i="1"/>
  <c r="BU11" i="1"/>
  <c r="BS12" i="1"/>
  <c r="BT12" i="1"/>
  <c r="BU12" i="1"/>
  <c r="BT13" i="1"/>
  <c r="BS5" i="1"/>
  <c r="BY5" i="1" s="1"/>
  <c r="BT5" i="1"/>
  <c r="BU5" i="1"/>
  <c r="BS6" i="1"/>
  <c r="BT6" i="1"/>
  <c r="BU6" i="1"/>
  <c r="BS7" i="1"/>
  <c r="BT7" i="1"/>
  <c r="BU7" i="1"/>
  <c r="BS8" i="1"/>
  <c r="BT8" i="1"/>
  <c r="BU8" i="1"/>
  <c r="BS9" i="1"/>
  <c r="BT9" i="1"/>
  <c r="BU9" i="1"/>
  <c r="BS10" i="1"/>
  <c r="BT10" i="1"/>
  <c r="BU10" i="1"/>
  <c r="BT4" i="1"/>
  <c r="BU4" i="1"/>
  <c r="BS4" i="1"/>
  <c r="CQ13" i="4"/>
  <c r="BS13" i="1" s="1"/>
  <c r="CR13" i="4"/>
  <c r="CP13" i="4"/>
  <c r="DS13" i="5"/>
  <c r="DT13" i="5"/>
  <c r="DR13" i="5"/>
  <c r="BV13" i="2" s="1"/>
  <c r="BY13" i="2" s="1"/>
  <c r="DV13" i="5"/>
  <c r="BY13" i="1" l="1"/>
  <c r="Y10" i="3"/>
  <c r="Z10" i="3" s="1"/>
  <c r="BV13" i="1"/>
  <c r="BV5" i="1"/>
  <c r="Y4" i="3"/>
  <c r="Z4" i="3" s="1"/>
  <c r="CS13" i="4"/>
  <c r="BU13" i="1" s="1"/>
  <c r="BW13" i="2"/>
  <c r="BZ13" i="2" s="1"/>
  <c r="CJ13" i="4"/>
  <c r="CI13" i="4"/>
  <c r="BR12" i="1"/>
  <c r="BQ12" i="1"/>
  <c r="BP12" i="1"/>
  <c r="BQ11" i="1"/>
  <c r="BP11" i="1"/>
  <c r="BQ10" i="1"/>
  <c r="BP10" i="1"/>
  <c r="X9" i="3" s="1"/>
  <c r="BQ9" i="1"/>
  <c r="BP9" i="1"/>
  <c r="X8" i="3" s="1"/>
  <c r="BQ8" i="1"/>
  <c r="BP8" i="1"/>
  <c r="BQ7" i="1"/>
  <c r="BP7" i="1"/>
  <c r="X6" i="3" s="1"/>
  <c r="BR6" i="1"/>
  <c r="BQ6" i="1"/>
  <c r="BP6" i="1"/>
  <c r="X5" i="3" s="1"/>
  <c r="BR5" i="1"/>
  <c r="BQ5" i="1"/>
  <c r="BP5" i="1"/>
  <c r="BQ4" i="1"/>
  <c r="BP4" i="1"/>
  <c r="X3" i="3" s="1"/>
  <c r="CN13" i="4"/>
  <c r="BQ13" i="1" s="1"/>
  <c r="CM13" i="4"/>
  <c r="BP13" i="1" s="1"/>
  <c r="X10" i="3" s="1"/>
  <c r="CL13" i="4"/>
  <c r="CO12" i="4"/>
  <c r="CO11" i="4"/>
  <c r="BR11" i="1" s="1"/>
  <c r="CO10" i="4"/>
  <c r="BR10" i="1" s="1"/>
  <c r="CO9" i="4"/>
  <c r="BR9" i="1" s="1"/>
  <c r="CO8" i="4"/>
  <c r="BR8" i="1" s="1"/>
  <c r="CO7" i="4"/>
  <c r="BR7" i="1" s="1"/>
  <c r="CO6" i="4"/>
  <c r="CO5" i="4"/>
  <c r="CO4" i="4"/>
  <c r="BR4" i="1" s="1"/>
  <c r="BU12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T5" i="2"/>
  <c r="BS5" i="2"/>
  <c r="BT4" i="2"/>
  <c r="BS4" i="2"/>
  <c r="DQ12" i="5"/>
  <c r="DQ11" i="5"/>
  <c r="DP11" i="5" s="1"/>
  <c r="BU11" i="2" s="1"/>
  <c r="DQ10" i="5"/>
  <c r="DP10" i="5" s="1"/>
  <c r="BU10" i="2" s="1"/>
  <c r="DQ9" i="5"/>
  <c r="DP9" i="5" s="1"/>
  <c r="BU9" i="2" s="1"/>
  <c r="DQ8" i="5"/>
  <c r="DP8" i="5" s="1"/>
  <c r="BU8" i="2" s="1"/>
  <c r="DQ7" i="5"/>
  <c r="DP7" i="5" s="1"/>
  <c r="BU7" i="2" s="1"/>
  <c r="DQ6" i="5"/>
  <c r="DP6" i="5" s="1"/>
  <c r="BU6" i="2" s="1"/>
  <c r="DQ5" i="5"/>
  <c r="DP5" i="5" s="1"/>
  <c r="BU5" i="2" s="1"/>
  <c r="DQ4" i="5"/>
  <c r="DP4" i="5" s="1"/>
  <c r="BU4" i="2" s="1"/>
  <c r="DO13" i="5"/>
  <c r="DN13" i="5"/>
  <c r="DQ13" i="5" s="1"/>
  <c r="DM13" i="5"/>
  <c r="BN12" i="1"/>
  <c r="BM12" i="1"/>
  <c r="BN11" i="1"/>
  <c r="BM11" i="1"/>
  <c r="BN10" i="1"/>
  <c r="BM10" i="1"/>
  <c r="W9" i="3" s="1"/>
  <c r="BO9" i="1"/>
  <c r="BN9" i="1"/>
  <c r="BM9" i="1"/>
  <c r="BN8" i="1"/>
  <c r="BM8" i="1"/>
  <c r="W7" i="3" s="1"/>
  <c r="BN7" i="1"/>
  <c r="BM7" i="1"/>
  <c r="W6" i="3" s="1"/>
  <c r="BO6" i="1"/>
  <c r="BN6" i="1"/>
  <c r="BM6" i="1"/>
  <c r="W5" i="3" s="1"/>
  <c r="BO5" i="1"/>
  <c r="BN5" i="1"/>
  <c r="BM5" i="1"/>
  <c r="W4" i="3" s="1"/>
  <c r="BN4" i="1"/>
  <c r="BM4" i="1"/>
  <c r="W3" i="3" s="1"/>
  <c r="BQ13" i="2"/>
  <c r="BP13" i="2"/>
  <c r="BR12" i="2"/>
  <c r="BQ12" i="2"/>
  <c r="BP12" i="2"/>
  <c r="BQ11" i="2"/>
  <c r="BP11" i="2"/>
  <c r="BQ10" i="2"/>
  <c r="BP10" i="2"/>
  <c r="BQ9" i="2"/>
  <c r="BP9" i="2"/>
  <c r="BQ8" i="2"/>
  <c r="BP8" i="2"/>
  <c r="BQ7" i="2"/>
  <c r="BP7" i="2"/>
  <c r="BQ6" i="2"/>
  <c r="BP6" i="2"/>
  <c r="BR5" i="2"/>
  <c r="BQ5" i="2"/>
  <c r="BP5" i="2"/>
  <c r="BQ4" i="2"/>
  <c r="BP4" i="2"/>
  <c r="BN4" i="2"/>
  <c r="DJ13" i="5"/>
  <c r="DI13" i="5"/>
  <c r="DH13" i="5"/>
  <c r="DL12" i="5"/>
  <c r="DL11" i="5"/>
  <c r="DK11" i="5" s="1"/>
  <c r="BR11" i="2" s="1"/>
  <c r="DL10" i="5"/>
  <c r="DK10" i="5"/>
  <c r="BR10" i="2" s="1"/>
  <c r="DL9" i="5"/>
  <c r="DK9" i="5"/>
  <c r="BR9" i="2" s="1"/>
  <c r="DL8" i="5"/>
  <c r="DK8" i="5" s="1"/>
  <c r="BR8" i="2" s="1"/>
  <c r="DL7" i="5"/>
  <c r="DK7" i="5" s="1"/>
  <c r="BR7" i="2" s="1"/>
  <c r="DL6" i="5"/>
  <c r="DK6" i="5" s="1"/>
  <c r="BR6" i="2" s="1"/>
  <c r="DL5" i="5"/>
  <c r="DK5" i="5" s="1"/>
  <c r="DL4" i="5"/>
  <c r="DK4" i="5" s="1"/>
  <c r="BR4" i="2" s="1"/>
  <c r="CH13" i="4"/>
  <c r="CK12" i="4"/>
  <c r="BO12" i="1" s="1"/>
  <c r="CK11" i="4"/>
  <c r="BO11" i="1" s="1"/>
  <c r="CK10" i="4"/>
  <c r="BO10" i="1" s="1"/>
  <c r="CK9" i="4"/>
  <c r="CK8" i="4"/>
  <c r="BO8" i="1" s="1"/>
  <c r="CK7" i="4"/>
  <c r="BO7" i="1" s="1"/>
  <c r="CK6" i="4"/>
  <c r="CK5" i="4"/>
  <c r="CK4" i="4"/>
  <c r="BO4" i="1" s="1"/>
  <c r="BK12" i="1"/>
  <c r="BJ12" i="1"/>
  <c r="BK11" i="1"/>
  <c r="BJ11" i="1"/>
  <c r="BK10" i="1"/>
  <c r="BJ10" i="1"/>
  <c r="V9" i="3" s="1"/>
  <c r="BK9" i="1"/>
  <c r="BJ9" i="1"/>
  <c r="V8" i="3" s="1"/>
  <c r="BK8" i="1"/>
  <c r="BJ8" i="1"/>
  <c r="V7" i="3" s="1"/>
  <c r="BK7" i="1"/>
  <c r="BJ7" i="1"/>
  <c r="V6" i="3" s="1"/>
  <c r="BK6" i="1"/>
  <c r="BJ6" i="1"/>
  <c r="BK5" i="1"/>
  <c r="BJ5" i="1"/>
  <c r="V4" i="3" s="1"/>
  <c r="BO12" i="2"/>
  <c r="BN12" i="2"/>
  <c r="BM12" i="2"/>
  <c r="BN11" i="2"/>
  <c r="BM11" i="2"/>
  <c r="BN10" i="2"/>
  <c r="BM10" i="2"/>
  <c r="BO9" i="2"/>
  <c r="BN9" i="2"/>
  <c r="BM9" i="2"/>
  <c r="BO8" i="2"/>
  <c r="BN8" i="2"/>
  <c r="BM8" i="2"/>
  <c r="BO6" i="2"/>
  <c r="BN6" i="2"/>
  <c r="BM6" i="2"/>
  <c r="BN5" i="2"/>
  <c r="BM5" i="2"/>
  <c r="BK4" i="1"/>
  <c r="BJ4" i="1"/>
  <c r="CF13" i="4"/>
  <c r="CE13" i="4"/>
  <c r="CD13" i="4"/>
  <c r="CG12" i="4"/>
  <c r="BL12" i="1" s="1"/>
  <c r="CG11" i="4"/>
  <c r="BL11" i="1" s="1"/>
  <c r="CG10" i="4"/>
  <c r="BL10" i="1" s="1"/>
  <c r="CG9" i="4"/>
  <c r="BL9" i="1" s="1"/>
  <c r="CG8" i="4"/>
  <c r="BL8" i="1" s="1"/>
  <c r="CG7" i="4"/>
  <c r="BL7" i="1" s="1"/>
  <c r="CG6" i="4"/>
  <c r="BL6" i="1" s="1"/>
  <c r="CG5" i="4"/>
  <c r="BL5" i="1" s="1"/>
  <c r="CG4" i="4"/>
  <c r="BL4" i="1" s="1"/>
  <c r="BO4" i="2"/>
  <c r="BM4" i="2"/>
  <c r="DE7" i="5"/>
  <c r="DD7" i="5"/>
  <c r="BM7" i="2" s="1"/>
  <c r="DG12" i="5"/>
  <c r="DG11" i="5"/>
  <c r="DF11" i="5" s="1"/>
  <c r="BO11" i="2" s="1"/>
  <c r="DG10" i="5"/>
  <c r="DF10" i="5" s="1"/>
  <c r="BO10" i="2" s="1"/>
  <c r="DG9" i="5"/>
  <c r="DF9" i="5" s="1"/>
  <c r="DG8" i="5"/>
  <c r="DF8" i="5" s="1"/>
  <c r="DG6" i="5"/>
  <c r="DF6" i="5" s="1"/>
  <c r="DG5" i="5"/>
  <c r="DF5" i="5"/>
  <c r="BO5" i="2" s="1"/>
  <c r="DG4" i="5"/>
  <c r="DF4" i="5" s="1"/>
  <c r="CA13" i="1" l="1"/>
  <c r="BX13" i="1"/>
  <c r="X7" i="3"/>
  <c r="X4" i="3"/>
  <c r="BK13" i="1"/>
  <c r="W8" i="3"/>
  <c r="BJ13" i="1"/>
  <c r="V10" i="3" s="1"/>
  <c r="BM13" i="1"/>
  <c r="BN13" i="1"/>
  <c r="W10" i="3" s="1"/>
  <c r="V3" i="3"/>
  <c r="V5" i="3"/>
  <c r="DD13" i="5"/>
  <c r="CO13" i="4"/>
  <c r="BR13" i="1" s="1"/>
  <c r="BT13" i="2"/>
  <c r="BS13" i="2"/>
  <c r="DP13" i="5"/>
  <c r="BU13" i="2" s="1"/>
  <c r="DL13" i="5"/>
  <c r="DK13" i="5"/>
  <c r="BR13" i="2" s="1"/>
  <c r="CK13" i="4"/>
  <c r="BO13" i="1" s="1"/>
  <c r="DG7" i="5"/>
  <c r="DF7" i="5" s="1"/>
  <c r="BO7" i="2" s="1"/>
  <c r="BN7" i="2"/>
  <c r="CG13" i="4"/>
  <c r="BL13" i="1" s="1"/>
  <c r="DE13" i="5"/>
  <c r="DG13" i="5"/>
  <c r="DC13" i="5"/>
  <c r="BM13" i="2" s="1"/>
  <c r="CC4" i="4"/>
  <c r="DF13" i="5" l="1"/>
  <c r="BN13" i="2"/>
  <c r="BO13" i="2"/>
  <c r="BH12" i="1"/>
  <c r="BH11" i="1"/>
  <c r="BH10" i="1"/>
  <c r="BH9" i="1"/>
  <c r="BH8" i="1"/>
  <c r="BH7" i="1"/>
  <c r="BH6" i="1"/>
  <c r="BH5" i="1"/>
  <c r="BH4" i="1"/>
  <c r="BG12" i="1"/>
  <c r="BG11" i="1"/>
  <c r="BG10" i="1"/>
  <c r="BG9" i="1"/>
  <c r="BG8" i="1"/>
  <c r="BG7" i="1"/>
  <c r="BG6" i="1"/>
  <c r="BG5" i="1"/>
  <c r="BG4" i="1"/>
  <c r="BI4" i="1"/>
  <c r="BX13" i="4"/>
  <c r="BW13" i="4"/>
  <c r="CA13" i="4"/>
  <c r="CB13" i="4"/>
  <c r="BZ13" i="4"/>
  <c r="CC5" i="4"/>
  <c r="BI5" i="1" s="1"/>
  <c r="CC6" i="4"/>
  <c r="BI6" i="1" s="1"/>
  <c r="CC7" i="4"/>
  <c r="BI7" i="1" s="1"/>
  <c r="CC8" i="4"/>
  <c r="BI8" i="1" s="1"/>
  <c r="CC9" i="4"/>
  <c r="BI9" i="1" s="1"/>
  <c r="CC10" i="4"/>
  <c r="BI10" i="1" s="1"/>
  <c r="CC11" i="4"/>
  <c r="BI11" i="1" s="1"/>
  <c r="CC12" i="4"/>
  <c r="BI12" i="1" s="1"/>
  <c r="BL12" i="2"/>
  <c r="BL11" i="2"/>
  <c r="BK12" i="2"/>
  <c r="BK11" i="2"/>
  <c r="BK10" i="2"/>
  <c r="BK9" i="2"/>
  <c r="BK8" i="2"/>
  <c r="BK7" i="2"/>
  <c r="BK6" i="2"/>
  <c r="BK5" i="2"/>
  <c r="BJ12" i="2"/>
  <c r="BJ11" i="2"/>
  <c r="BJ10" i="2"/>
  <c r="BJ9" i="2"/>
  <c r="BJ8" i="2"/>
  <c r="BJ7" i="2"/>
  <c r="BJ6" i="2"/>
  <c r="BJ5" i="2"/>
  <c r="DB4" i="5"/>
  <c r="CX4" i="5"/>
  <c r="DA4" i="5" s="1"/>
  <c r="CZ13" i="5"/>
  <c r="CY13" i="5"/>
  <c r="CX7" i="5"/>
  <c r="DB5" i="5"/>
  <c r="DA5" i="5" s="1"/>
  <c r="BL5" i="2" s="1"/>
  <c r="DB6" i="5"/>
  <c r="DA6" i="5" s="1"/>
  <c r="BL6" i="2" s="1"/>
  <c r="DB8" i="5"/>
  <c r="DA8" i="5" s="1"/>
  <c r="BL8" i="2" s="1"/>
  <c r="DB9" i="5"/>
  <c r="DA9" i="5" s="1"/>
  <c r="BL9" i="2" s="1"/>
  <c r="DB10" i="5"/>
  <c r="DA10" i="5" s="1"/>
  <c r="BL10" i="2" s="1"/>
  <c r="DB11" i="5"/>
  <c r="DA11" i="5" s="1"/>
  <c r="DB12" i="5"/>
  <c r="BL4" i="2" l="1"/>
  <c r="DB13" i="5"/>
  <c r="CX13" i="5"/>
  <c r="BJ13" i="2" s="1"/>
  <c r="BK4" i="2"/>
  <c r="U4" i="3"/>
  <c r="BJ4" i="2"/>
  <c r="U8" i="3"/>
  <c r="BK13" i="2"/>
  <c r="BH13" i="1"/>
  <c r="U5" i="3"/>
  <c r="U9" i="3"/>
  <c r="U6" i="3"/>
  <c r="U3" i="3"/>
  <c r="U7" i="3"/>
  <c r="CC13" i="4"/>
  <c r="BI13" i="1" s="1"/>
  <c r="BG13" i="1"/>
  <c r="DB7" i="5"/>
  <c r="DA7" i="5" s="1"/>
  <c r="BL7" i="2" s="1"/>
  <c r="BE12" i="1"/>
  <c r="BD12" i="1"/>
  <c r="BE11" i="1"/>
  <c r="BD11" i="1"/>
  <c r="BE10" i="1"/>
  <c r="BD10" i="1"/>
  <c r="BE9" i="1"/>
  <c r="BD9" i="1"/>
  <c r="BE8" i="1"/>
  <c r="BD8" i="1"/>
  <c r="BE6" i="1"/>
  <c r="BD6" i="1"/>
  <c r="BE5" i="1"/>
  <c r="BD5" i="1"/>
  <c r="BE4" i="1"/>
  <c r="BD4" i="1"/>
  <c r="BV7" i="4"/>
  <c r="BD7" i="1" s="1"/>
  <c r="BY12" i="4"/>
  <c r="BF12" i="1" s="1"/>
  <c r="BY11" i="4"/>
  <c r="BF11" i="1" s="1"/>
  <c r="BY10" i="4"/>
  <c r="BF10" i="1" s="1"/>
  <c r="BY9" i="4"/>
  <c r="BF9" i="1" s="1"/>
  <c r="BY8" i="4"/>
  <c r="BF8" i="1" s="1"/>
  <c r="BY7" i="4"/>
  <c r="BF7" i="1" s="1"/>
  <c r="BY6" i="4"/>
  <c r="BF6" i="1" s="1"/>
  <c r="BY5" i="4"/>
  <c r="BF5" i="1" s="1"/>
  <c r="BY4" i="4"/>
  <c r="BF4" i="1" s="1"/>
  <c r="BI12" i="2"/>
  <c r="BH4" i="2"/>
  <c r="BH12" i="2"/>
  <c r="BH11" i="2"/>
  <c r="BH10" i="2"/>
  <c r="BH9" i="2"/>
  <c r="BH8" i="2"/>
  <c r="BH6" i="2"/>
  <c r="BH5" i="2"/>
  <c r="BG10" i="2"/>
  <c r="BG12" i="2"/>
  <c r="BG11" i="2"/>
  <c r="BG9" i="2"/>
  <c r="BG8" i="2"/>
  <c r="BG6" i="2"/>
  <c r="BG5" i="2"/>
  <c r="BG4" i="2"/>
  <c r="CW4" i="5"/>
  <c r="CV4" i="5"/>
  <c r="CS7" i="5"/>
  <c r="CS13" i="5" s="1"/>
  <c r="CR4" i="5"/>
  <c r="CQ4" i="5" s="1"/>
  <c r="CU7" i="5"/>
  <c r="CT7" i="5"/>
  <c r="CT13" i="5" s="1"/>
  <c r="BG13" i="2" s="1"/>
  <c r="CW12" i="5"/>
  <c r="CW11" i="5"/>
  <c r="CV11" i="5" s="1"/>
  <c r="BI11" i="2" s="1"/>
  <c r="CW10" i="5"/>
  <c r="CV10" i="5" s="1"/>
  <c r="BI10" i="2" s="1"/>
  <c r="CW9" i="5"/>
  <c r="CV9" i="5" s="1"/>
  <c r="BI9" i="2" s="1"/>
  <c r="CW8" i="5"/>
  <c r="CV8" i="5"/>
  <c r="BI8" i="2" s="1"/>
  <c r="CW6" i="5"/>
  <c r="CV6" i="5" s="1"/>
  <c r="BI6" i="2" s="1"/>
  <c r="CW5" i="5"/>
  <c r="CV5" i="5" s="1"/>
  <c r="BI5" i="2" s="1"/>
  <c r="BD4" i="2"/>
  <c r="CW7" i="5" l="1"/>
  <c r="CU13" i="5"/>
  <c r="BH13" i="2" s="1"/>
  <c r="T7" i="3"/>
  <c r="BE7" i="1"/>
  <c r="BV13" i="4"/>
  <c r="BI4" i="2"/>
  <c r="CW13" i="5"/>
  <c r="BG7" i="2"/>
  <c r="DA13" i="5"/>
  <c r="BL13" i="2" s="1"/>
  <c r="U10" i="3"/>
  <c r="T5" i="3"/>
  <c r="T9" i="3"/>
  <c r="T4" i="3"/>
  <c r="T8" i="3"/>
  <c r="T3" i="3"/>
  <c r="BH7" i="2"/>
  <c r="CV7" i="5"/>
  <c r="CV13" i="5" s="1"/>
  <c r="T6" i="3" l="1"/>
  <c r="BY13" i="4"/>
  <c r="BF13" i="1" s="1"/>
  <c r="BD13" i="1"/>
  <c r="BE13" i="1"/>
  <c r="BI13" i="2"/>
  <c r="BI7" i="2"/>
  <c r="CN7" i="5"/>
  <c r="CN13" i="5" s="1"/>
  <c r="CM4" i="5"/>
  <c r="CO7" i="5"/>
  <c r="CO13" i="5" s="1"/>
  <c r="CP7" i="5"/>
  <c r="CP13" i="5"/>
  <c r="BT13" i="4"/>
  <c r="BS13" i="4"/>
  <c r="BU4" i="4"/>
  <c r="T10" i="3" l="1"/>
  <c r="BF12" i="2"/>
  <c r="BE12" i="2"/>
  <c r="BD12" i="2"/>
  <c r="BE11" i="2"/>
  <c r="BD11" i="2"/>
  <c r="BE10" i="2"/>
  <c r="BD10" i="2"/>
  <c r="BE9" i="2"/>
  <c r="BD9" i="2"/>
  <c r="BE8" i="2"/>
  <c r="BD8" i="2"/>
  <c r="BE7" i="2"/>
  <c r="BD7" i="2"/>
  <c r="BE6" i="2"/>
  <c r="BD6" i="2"/>
  <c r="BE5" i="2"/>
  <c r="BD5" i="2"/>
  <c r="BE4" i="2"/>
  <c r="BD13" i="2"/>
  <c r="CR12" i="5"/>
  <c r="CR11" i="5"/>
  <c r="CQ11" i="5" s="1"/>
  <c r="BF11" i="2" s="1"/>
  <c r="CR10" i="5"/>
  <c r="CQ10" i="5" s="1"/>
  <c r="BF10" i="2" s="1"/>
  <c r="CR9" i="5"/>
  <c r="CQ9" i="5" s="1"/>
  <c r="BF9" i="2" s="1"/>
  <c r="CR8" i="5"/>
  <c r="CQ8" i="5" s="1"/>
  <c r="BF8" i="2" s="1"/>
  <c r="CR7" i="5"/>
  <c r="CQ7" i="5" s="1"/>
  <c r="BF7" i="2" s="1"/>
  <c r="CR6" i="5"/>
  <c r="CQ6" i="5" s="1"/>
  <c r="BF6" i="2" s="1"/>
  <c r="CR5" i="5"/>
  <c r="CQ5" i="5" s="1"/>
  <c r="BF5" i="2" s="1"/>
  <c r="BF4" i="2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C4" i="1"/>
  <c r="BB4" i="1"/>
  <c r="BA4" i="1"/>
  <c r="BU13" i="4"/>
  <c r="BC13" i="1" s="1"/>
  <c r="BU12" i="4"/>
  <c r="BC12" i="1" s="1"/>
  <c r="BU11" i="4"/>
  <c r="BC11" i="1" s="1"/>
  <c r="BU10" i="4"/>
  <c r="BC10" i="1" s="1"/>
  <c r="BU9" i="4"/>
  <c r="BC9" i="1" s="1"/>
  <c r="BU8" i="4"/>
  <c r="BC8" i="1" s="1"/>
  <c r="BU7" i="4"/>
  <c r="BC7" i="1" s="1"/>
  <c r="BU6" i="4"/>
  <c r="BC6" i="1" s="1"/>
  <c r="BU5" i="4"/>
  <c r="BC5" i="1" s="1"/>
  <c r="S6" i="3" l="1"/>
  <c r="S10" i="3"/>
  <c r="BE13" i="2"/>
  <c r="S7" i="3"/>
  <c r="S9" i="3"/>
  <c r="S3" i="3"/>
  <c r="S4" i="3"/>
  <c r="S8" i="3"/>
  <c r="S5" i="3"/>
  <c r="CQ13" i="5"/>
  <c r="BF13" i="2" s="1"/>
  <c r="CR13" i="5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Y4" i="1"/>
  <c r="AX4" i="1"/>
  <c r="BC12" i="2"/>
  <c r="BB12" i="2"/>
  <c r="BA12" i="2"/>
  <c r="BB11" i="2"/>
  <c r="BA11" i="2"/>
  <c r="BB10" i="2"/>
  <c r="BA10" i="2"/>
  <c r="BB9" i="2"/>
  <c r="BA9" i="2"/>
  <c r="BB8" i="2"/>
  <c r="BA8" i="2"/>
  <c r="BB6" i="2"/>
  <c r="BA6" i="2"/>
  <c r="BB5" i="2"/>
  <c r="BA5" i="2"/>
  <c r="BB4" i="2"/>
  <c r="BA4" i="2"/>
  <c r="BQ13" i="4"/>
  <c r="AZ13" i="1" s="1"/>
  <c r="BQ12" i="4"/>
  <c r="AZ12" i="1" s="1"/>
  <c r="BQ11" i="4"/>
  <c r="AZ11" i="1" s="1"/>
  <c r="BQ10" i="4"/>
  <c r="AZ10" i="1" s="1"/>
  <c r="BQ9" i="4"/>
  <c r="AZ9" i="1" s="1"/>
  <c r="BQ8" i="4"/>
  <c r="AZ8" i="1" s="1"/>
  <c r="BQ7" i="4"/>
  <c r="AZ7" i="1" s="1"/>
  <c r="BQ6" i="4"/>
  <c r="AZ6" i="1" s="1"/>
  <c r="BQ5" i="4"/>
  <c r="AZ5" i="1" s="1"/>
  <c r="BQ4" i="4"/>
  <c r="AZ4" i="1" s="1"/>
  <c r="CJ7" i="5"/>
  <c r="CJ13" i="5" s="1"/>
  <c r="CL4" i="5"/>
  <c r="BC4" i="2" s="1"/>
  <c r="CI7" i="5"/>
  <c r="CI13" i="5" s="1"/>
  <c r="CK7" i="5"/>
  <c r="CK13" i="5" s="1"/>
  <c r="CM12" i="5"/>
  <c r="CM11" i="5"/>
  <c r="CL11" i="5" s="1"/>
  <c r="BC11" i="2" s="1"/>
  <c r="CM10" i="5"/>
  <c r="CL10" i="5" s="1"/>
  <c r="BC10" i="2" s="1"/>
  <c r="CM9" i="5"/>
  <c r="CL9" i="5" s="1"/>
  <c r="BC9" i="2" s="1"/>
  <c r="CM8" i="5"/>
  <c r="CL8" i="5" s="1"/>
  <c r="BC8" i="2" s="1"/>
  <c r="CM6" i="5"/>
  <c r="CL6" i="5" s="1"/>
  <c r="BC6" i="2" s="1"/>
  <c r="CM5" i="5"/>
  <c r="CL5" i="5"/>
  <c r="BC5" i="2" s="1"/>
  <c r="R10" i="3" l="1"/>
  <c r="R3" i="3"/>
  <c r="R5" i="3"/>
  <c r="R7" i="3"/>
  <c r="R9" i="3"/>
  <c r="R4" i="3"/>
  <c r="R6" i="3"/>
  <c r="R8" i="3"/>
  <c r="BB13" i="2"/>
  <c r="BA13" i="2"/>
  <c r="BA7" i="2"/>
  <c r="BB7" i="2"/>
  <c r="CM13" i="5"/>
  <c r="CM7" i="5"/>
  <c r="CL7" i="5" s="1"/>
  <c r="AY10" i="2"/>
  <c r="AX10" i="2"/>
  <c r="AY9" i="2"/>
  <c r="AX9" i="2"/>
  <c r="AY8" i="2"/>
  <c r="AX8" i="2"/>
  <c r="AY6" i="2"/>
  <c r="AX6" i="2"/>
  <c r="AY5" i="2"/>
  <c r="AX5" i="2"/>
  <c r="AY4" i="2"/>
  <c r="AX4" i="2"/>
  <c r="AZ12" i="2"/>
  <c r="AY12" i="2"/>
  <c r="CH4" i="5"/>
  <c r="CG4" i="5"/>
  <c r="AZ4" i="2" s="1"/>
  <c r="CF7" i="5"/>
  <c r="CE7" i="5"/>
  <c r="CE13" i="5" s="1"/>
  <c r="CD7" i="5"/>
  <c r="CD13" i="5" s="1"/>
  <c r="AX13" i="2" l="1"/>
  <c r="CL13" i="5"/>
  <c r="BC13" i="2" s="1"/>
  <c r="BC7" i="2"/>
  <c r="AX7" i="2"/>
  <c r="AY7" i="2"/>
  <c r="AV13" i="1"/>
  <c r="AV12" i="1"/>
  <c r="AV11" i="1"/>
  <c r="AV10" i="1"/>
  <c r="AV9" i="1"/>
  <c r="AV8" i="1"/>
  <c r="AV7" i="1"/>
  <c r="AV6" i="1"/>
  <c r="AV5" i="1"/>
  <c r="AV4" i="1"/>
  <c r="AU13" i="1"/>
  <c r="AU12" i="1"/>
  <c r="AU11" i="1"/>
  <c r="AU10" i="1"/>
  <c r="AU9" i="1"/>
  <c r="AU8" i="1"/>
  <c r="AU7" i="1"/>
  <c r="AU6" i="1"/>
  <c r="AU5" i="1"/>
  <c r="AU4" i="1"/>
  <c r="CF13" i="5"/>
  <c r="AY13" i="2" s="1"/>
  <c r="CH12" i="5"/>
  <c r="CH11" i="5"/>
  <c r="CG11" i="5" s="1"/>
  <c r="CH10" i="5"/>
  <c r="CG10" i="5" s="1"/>
  <c r="AZ10" i="2" s="1"/>
  <c r="CH9" i="5"/>
  <c r="CG9" i="5" s="1"/>
  <c r="AZ9" i="2" s="1"/>
  <c r="CH8" i="5"/>
  <c r="CG8" i="5" s="1"/>
  <c r="AZ8" i="2" s="1"/>
  <c r="CH7" i="5"/>
  <c r="CG7" i="5" s="1"/>
  <c r="AZ7" i="2" s="1"/>
  <c r="CH6" i="5"/>
  <c r="CG6" i="5" s="1"/>
  <c r="AZ6" i="2" s="1"/>
  <c r="CH5" i="5"/>
  <c r="CG5" i="5" s="1"/>
  <c r="BI4" i="4"/>
  <c r="BM5" i="4"/>
  <c r="AW5" i="1" s="1"/>
  <c r="BM4" i="4"/>
  <c r="AW4" i="1" s="1"/>
  <c r="BM13" i="4"/>
  <c r="AW13" i="1" s="1"/>
  <c r="BM12" i="4"/>
  <c r="AW12" i="1" s="1"/>
  <c r="BM11" i="4"/>
  <c r="AW11" i="1" s="1"/>
  <c r="BM10" i="4"/>
  <c r="AW10" i="1" s="1"/>
  <c r="BM9" i="4"/>
  <c r="AW9" i="1" s="1"/>
  <c r="BM8" i="4"/>
  <c r="AW8" i="1" s="1"/>
  <c r="BM7" i="4"/>
  <c r="AW7" i="1" s="1"/>
  <c r="BM6" i="4"/>
  <c r="AW6" i="1" s="1"/>
  <c r="CH13" i="5" l="1"/>
  <c r="Q7" i="3"/>
  <c r="Q6" i="3"/>
  <c r="Q5" i="3"/>
  <c r="Q8" i="3"/>
  <c r="Q9" i="3"/>
  <c r="Q3" i="3"/>
  <c r="Q4" i="3"/>
  <c r="Q10" i="3"/>
  <c r="AZ5" i="2"/>
  <c r="CG13" i="5"/>
  <c r="AZ13" i="2" s="1"/>
  <c r="AS13" i="1"/>
  <c r="AS12" i="1"/>
  <c r="AS11" i="1"/>
  <c r="AS10" i="1"/>
  <c r="AS9" i="1"/>
  <c r="AS8" i="1"/>
  <c r="AS7" i="1"/>
  <c r="AS6" i="1"/>
  <c r="AS5" i="1"/>
  <c r="AR13" i="1"/>
  <c r="AR12" i="1"/>
  <c r="AR11" i="1"/>
  <c r="AR10" i="1"/>
  <c r="AR9" i="1"/>
  <c r="AR8" i="1"/>
  <c r="AR7" i="1"/>
  <c r="AR6" i="1"/>
  <c r="AR5" i="1"/>
  <c r="AT4" i="1"/>
  <c r="AS4" i="1"/>
  <c r="AR4" i="1"/>
  <c r="BI5" i="4"/>
  <c r="AT5" i="1" s="1"/>
  <c r="BI6" i="4"/>
  <c r="AT6" i="1" s="1"/>
  <c r="BI7" i="4"/>
  <c r="AT7" i="1" s="1"/>
  <c r="BI8" i="4"/>
  <c r="AT8" i="1" s="1"/>
  <c r="BI9" i="4"/>
  <c r="AT9" i="1" s="1"/>
  <c r="BI10" i="4"/>
  <c r="AT10" i="1" s="1"/>
  <c r="BI11" i="4"/>
  <c r="AT11" i="1" s="1"/>
  <c r="BI12" i="4"/>
  <c r="AT12" i="1" s="1"/>
  <c r="BI13" i="4"/>
  <c r="AT13" i="1" s="1"/>
  <c r="AW12" i="2"/>
  <c r="AV12" i="2"/>
  <c r="AV11" i="2"/>
  <c r="AV10" i="2"/>
  <c r="AV9" i="2"/>
  <c r="AV8" i="2"/>
  <c r="AV6" i="2"/>
  <c r="AV5" i="2"/>
  <c r="AV4" i="2"/>
  <c r="AU12" i="2"/>
  <c r="AU11" i="2"/>
  <c r="AU10" i="2"/>
  <c r="AU9" i="2"/>
  <c r="AU8" i="2"/>
  <c r="AU6" i="2"/>
  <c r="AU5" i="2"/>
  <c r="AU4" i="2"/>
  <c r="CC4" i="5"/>
  <c r="CB4" i="5"/>
  <c r="AW4" i="2" s="1"/>
  <c r="CA7" i="5"/>
  <c r="BU13" i="5"/>
  <c r="BZ7" i="5"/>
  <c r="BT13" i="5"/>
  <c r="BY7" i="5"/>
  <c r="BY13" i="5" s="1"/>
  <c r="CC5" i="5"/>
  <c r="CB5" i="5" s="1"/>
  <c r="AW5" i="2" s="1"/>
  <c r="CC6" i="5"/>
  <c r="CB6" i="5" s="1"/>
  <c r="AW6" i="2" s="1"/>
  <c r="CC8" i="5"/>
  <c r="CB8" i="5" s="1"/>
  <c r="AW8" i="2" s="1"/>
  <c r="CC9" i="5"/>
  <c r="CB9" i="5" s="1"/>
  <c r="AW9" i="2" s="1"/>
  <c r="CC10" i="5"/>
  <c r="CB10" i="5" s="1"/>
  <c r="AW10" i="2" s="1"/>
  <c r="CC11" i="5"/>
  <c r="CC12" i="5"/>
  <c r="AX12" i="2" s="1"/>
  <c r="P10" i="3" l="1"/>
  <c r="P7" i="3"/>
  <c r="P3" i="3"/>
  <c r="AV7" i="2"/>
  <c r="CB11" i="5"/>
  <c r="AX11" i="2" s="1"/>
  <c r="AU7" i="2"/>
  <c r="BZ13" i="5"/>
  <c r="CA13" i="5"/>
  <c r="AV13" i="2" s="1"/>
  <c r="P5" i="3"/>
  <c r="P9" i="3"/>
  <c r="P8" i="3"/>
  <c r="P4" i="3"/>
  <c r="P6" i="3"/>
  <c r="CC7" i="5"/>
  <c r="CB7" i="5" s="1"/>
  <c r="AW7" i="2" s="1"/>
  <c r="AW11" i="2" l="1"/>
  <c r="AZ11" i="2"/>
  <c r="AY11" i="2"/>
  <c r="CB13" i="5"/>
  <c r="AW13" i="2" s="1"/>
  <c r="AU13" i="2"/>
  <c r="CC13" i="5"/>
  <c r="AP13" i="1"/>
  <c r="AP12" i="1"/>
  <c r="AP11" i="1"/>
  <c r="AP10" i="1"/>
  <c r="AP9" i="1"/>
  <c r="AP8" i="1"/>
  <c r="AP7" i="1"/>
  <c r="AP6" i="1"/>
  <c r="AP5" i="1"/>
  <c r="AP4" i="1"/>
  <c r="AO13" i="1"/>
  <c r="AO12" i="1"/>
  <c r="AO11" i="1"/>
  <c r="AO10" i="1"/>
  <c r="AO9" i="1"/>
  <c r="AO8" i="1"/>
  <c r="AO7" i="1"/>
  <c r="AO6" i="1"/>
  <c r="AO5" i="1"/>
  <c r="AO4" i="1"/>
  <c r="BE13" i="4"/>
  <c r="AQ13" i="1" s="1"/>
  <c r="BE4" i="4"/>
  <c r="AQ4" i="1" s="1"/>
  <c r="BE12" i="4"/>
  <c r="AQ12" i="1" s="1"/>
  <c r="BE11" i="4"/>
  <c r="AQ11" i="1" s="1"/>
  <c r="BE10" i="4"/>
  <c r="AQ10" i="1" s="1"/>
  <c r="BE9" i="4"/>
  <c r="AQ9" i="1" s="1"/>
  <c r="BE8" i="4"/>
  <c r="AQ8" i="1" s="1"/>
  <c r="BE7" i="4"/>
  <c r="AQ7" i="1" s="1"/>
  <c r="BE6" i="4"/>
  <c r="AQ6" i="1" s="1"/>
  <c r="BE5" i="4"/>
  <c r="AQ5" i="1" s="1"/>
  <c r="O3" i="3" l="1"/>
  <c r="O4" i="3"/>
  <c r="O10" i="3"/>
  <c r="O5" i="3"/>
  <c r="O8" i="3"/>
  <c r="O9" i="3"/>
  <c r="O6" i="3"/>
  <c r="O7" i="3"/>
  <c r="AT12" i="2"/>
  <c r="AT11" i="2"/>
  <c r="AT10" i="2"/>
  <c r="AT9" i="2"/>
  <c r="AT8" i="2"/>
  <c r="AT7" i="2"/>
  <c r="AT6" i="2"/>
  <c r="AT5" i="2"/>
  <c r="AT4" i="2"/>
  <c r="AR12" i="2"/>
  <c r="AR11" i="2"/>
  <c r="AR10" i="2"/>
  <c r="AR9" i="2"/>
  <c r="AR8" i="2"/>
  <c r="AR7" i="2"/>
  <c r="AR6" i="2"/>
  <c r="AR5" i="2"/>
  <c r="AR4" i="2"/>
  <c r="BW13" i="5"/>
  <c r="AT13" i="2" s="1"/>
  <c r="AR13" i="2"/>
  <c r="BV12" i="5"/>
  <c r="BX12" i="5" s="1"/>
  <c r="BV11" i="5"/>
  <c r="BX11" i="5" s="1"/>
  <c r="BV10" i="5"/>
  <c r="BX10" i="5" s="1"/>
  <c r="BV9" i="5"/>
  <c r="BX9" i="5" s="1"/>
  <c r="BV8" i="5"/>
  <c r="BX8" i="5" s="1"/>
  <c r="BV7" i="5"/>
  <c r="BX7" i="5" s="1"/>
  <c r="BV6" i="5"/>
  <c r="BX6" i="5" s="1"/>
  <c r="BV5" i="5"/>
  <c r="BX5" i="5" s="1"/>
  <c r="BV4" i="5"/>
  <c r="BX4" i="5" s="1"/>
  <c r="AS4" i="2" l="1"/>
  <c r="AS10" i="2"/>
  <c r="AS11" i="2"/>
  <c r="AS7" i="2"/>
  <c r="AS12" i="2"/>
  <c r="AS6" i="2"/>
  <c r="AS8" i="2"/>
  <c r="AS5" i="2"/>
  <c r="AS9" i="2"/>
  <c r="BV13" i="5"/>
  <c r="AM13" i="1"/>
  <c r="AM12" i="1"/>
  <c r="AM11" i="1"/>
  <c r="AM10" i="1"/>
  <c r="AM9" i="1"/>
  <c r="AM8" i="1"/>
  <c r="AM7" i="1"/>
  <c r="AM6" i="1"/>
  <c r="AM5" i="1"/>
  <c r="AM4" i="1"/>
  <c r="AL4" i="1"/>
  <c r="AL13" i="1"/>
  <c r="AL12" i="1"/>
  <c r="AL11" i="1"/>
  <c r="AL10" i="1"/>
  <c r="AL9" i="1"/>
  <c r="AL8" i="1"/>
  <c r="AL7" i="1"/>
  <c r="AL6" i="1"/>
  <c r="AL5" i="1"/>
  <c r="BA4" i="4"/>
  <c r="AN4" i="1" s="1"/>
  <c r="BA13" i="4"/>
  <c r="AN13" i="1" s="1"/>
  <c r="BA12" i="4"/>
  <c r="AN12" i="1" s="1"/>
  <c r="BA11" i="4"/>
  <c r="AN11" i="1" s="1"/>
  <c r="BA10" i="4"/>
  <c r="AN10" i="1" s="1"/>
  <c r="BA9" i="4"/>
  <c r="AN9" i="1" s="1"/>
  <c r="BA8" i="4"/>
  <c r="AN8" i="1" s="1"/>
  <c r="BA7" i="4"/>
  <c r="AN7" i="1" s="1"/>
  <c r="BA6" i="4"/>
  <c r="AN6" i="1" s="1"/>
  <c r="BA5" i="4"/>
  <c r="AN5" i="1" s="1"/>
  <c r="AP12" i="2"/>
  <c r="AP11" i="2"/>
  <c r="AP10" i="2"/>
  <c r="AP9" i="2"/>
  <c r="AP8" i="2"/>
  <c r="AP6" i="2"/>
  <c r="AP5" i="2"/>
  <c r="AP4" i="2"/>
  <c r="AO4" i="2"/>
  <c r="AO12" i="2"/>
  <c r="AO11" i="2"/>
  <c r="AO10" i="2"/>
  <c r="AO9" i="2"/>
  <c r="AO8" i="2"/>
  <c r="AO6" i="2"/>
  <c r="AO5" i="2"/>
  <c r="BO7" i="5"/>
  <c r="BO13" i="5" s="1"/>
  <c r="BP7" i="5"/>
  <c r="BP13" i="5" s="1"/>
  <c r="BS4" i="5"/>
  <c r="BQ7" i="5"/>
  <c r="BQ13" i="5" s="1"/>
  <c r="BR12" i="5"/>
  <c r="AQ12" i="2" s="1"/>
  <c r="BS11" i="5"/>
  <c r="BR11" i="5" s="1"/>
  <c r="AQ11" i="2" s="1"/>
  <c r="BS10" i="5"/>
  <c r="BR10" i="5" s="1"/>
  <c r="AQ10" i="2" s="1"/>
  <c r="BS9" i="5"/>
  <c r="BR9" i="5" s="1"/>
  <c r="AQ9" i="2" s="1"/>
  <c r="BS8" i="5"/>
  <c r="BR8" i="5" s="1"/>
  <c r="AQ8" i="2" s="1"/>
  <c r="BS6" i="5"/>
  <c r="BR6" i="5" s="1"/>
  <c r="AQ6" i="2" s="1"/>
  <c r="BS5" i="5"/>
  <c r="BR5" i="5" s="1"/>
  <c r="AQ5" i="2" s="1"/>
  <c r="BR4" i="5" l="1"/>
  <c r="AQ4" i="2" s="1"/>
  <c r="AO13" i="2"/>
  <c r="AO7" i="2"/>
  <c r="AP13" i="2"/>
  <c r="BX13" i="5"/>
  <c r="AS13" i="2"/>
  <c r="BS7" i="5"/>
  <c r="BR7" i="5" s="1"/>
  <c r="AQ7" i="2" s="1"/>
  <c r="AP7" i="2"/>
  <c r="O13" i="2"/>
  <c r="BS13" i="5" l="1"/>
  <c r="BR13" i="5" s="1"/>
  <c r="AQ13" i="2" s="1"/>
  <c r="AJ13" i="1"/>
  <c r="AJ12" i="1"/>
  <c r="AJ11" i="1"/>
  <c r="AJ10" i="1"/>
  <c r="AJ9" i="1"/>
  <c r="AJ8" i="1"/>
  <c r="AJ7" i="1"/>
  <c r="AJ6" i="1"/>
  <c r="AJ5" i="1"/>
  <c r="AJ4" i="1"/>
  <c r="AI13" i="1"/>
  <c r="AI12" i="1"/>
  <c r="AI11" i="1"/>
  <c r="AI10" i="1"/>
  <c r="AI9" i="1"/>
  <c r="AI8" i="1"/>
  <c r="AI7" i="1"/>
  <c r="AI6" i="1"/>
  <c r="AI5" i="1"/>
  <c r="AI4" i="1"/>
  <c r="AW4" i="4"/>
  <c r="AK4" i="1" s="1"/>
  <c r="AW13" i="4"/>
  <c r="AK13" i="1" s="1"/>
  <c r="AW12" i="4"/>
  <c r="AK12" i="1" s="1"/>
  <c r="AW11" i="4"/>
  <c r="AK11" i="1" s="1"/>
  <c r="AW10" i="4"/>
  <c r="AK10" i="1" s="1"/>
  <c r="AW9" i="4"/>
  <c r="AK9" i="1" s="1"/>
  <c r="AW8" i="4"/>
  <c r="AK8" i="1" s="1"/>
  <c r="AW7" i="4"/>
  <c r="AK7" i="1" s="1"/>
  <c r="AW6" i="4"/>
  <c r="AK6" i="1" s="1"/>
  <c r="AW5" i="4"/>
  <c r="AK5" i="1" s="1"/>
  <c r="AM12" i="2" l="1"/>
  <c r="AL12" i="2"/>
  <c r="AM11" i="2"/>
  <c r="AL11" i="2"/>
  <c r="AM10" i="2"/>
  <c r="AL10" i="2"/>
  <c r="AM9" i="2"/>
  <c r="AL9" i="2"/>
  <c r="AM8" i="2"/>
  <c r="AL8" i="2"/>
  <c r="AM6" i="2"/>
  <c r="AL6" i="2"/>
  <c r="AM5" i="2"/>
  <c r="AL5" i="2"/>
  <c r="AM4" i="2"/>
  <c r="AL4" i="2"/>
  <c r="BJ7" i="5"/>
  <c r="BJ13" i="5" s="1"/>
  <c r="BL7" i="5"/>
  <c r="BK7" i="5"/>
  <c r="BM12" i="5"/>
  <c r="AN12" i="2" s="1"/>
  <c r="BN11" i="5"/>
  <c r="BM11" i="5" s="1"/>
  <c r="AN11" i="2" s="1"/>
  <c r="BN10" i="5"/>
  <c r="BM10" i="5" s="1"/>
  <c r="AN10" i="2" s="1"/>
  <c r="BN9" i="5"/>
  <c r="BM9" i="5" s="1"/>
  <c r="AN9" i="2" s="1"/>
  <c r="BN8" i="5"/>
  <c r="BM8" i="5" s="1"/>
  <c r="AN8" i="2" s="1"/>
  <c r="BN6" i="5"/>
  <c r="BM6" i="5" s="1"/>
  <c r="AN6" i="2" s="1"/>
  <c r="BN5" i="5"/>
  <c r="BM5" i="5" s="1"/>
  <c r="AN5" i="2" s="1"/>
  <c r="BN4" i="5"/>
  <c r="AM7" i="2" l="1"/>
  <c r="BL13" i="5"/>
  <c r="AM13" i="2" s="1"/>
  <c r="AL7" i="2"/>
  <c r="BK13" i="5"/>
  <c r="AL13" i="2" s="1"/>
  <c r="BN7" i="5"/>
  <c r="BM7" i="5" s="1"/>
  <c r="AN7" i="2" s="1"/>
  <c r="BM4" i="5"/>
  <c r="AN4" i="2" s="1"/>
  <c r="BN13" i="5" l="1"/>
  <c r="BM13" i="5" s="1"/>
  <c r="AN13" i="2" s="1"/>
  <c r="AG12" i="1"/>
  <c r="AG11" i="1"/>
  <c r="AG10" i="1"/>
  <c r="AG9" i="1"/>
  <c r="AG8" i="1"/>
  <c r="AG7" i="1"/>
  <c r="AG6" i="1"/>
  <c r="AG5" i="1"/>
  <c r="AG4" i="1"/>
  <c r="AF12" i="1"/>
  <c r="AF11" i="1"/>
  <c r="AF10" i="1"/>
  <c r="AF9" i="1"/>
  <c r="AF8" i="1"/>
  <c r="AF7" i="1"/>
  <c r="AF6" i="1"/>
  <c r="AF5" i="1"/>
  <c r="AF4" i="1"/>
  <c r="AR13" i="4"/>
  <c r="AG13" i="1" s="1"/>
  <c r="AQ13" i="4"/>
  <c r="AN13" i="4"/>
  <c r="AS12" i="4"/>
  <c r="AH12" i="1" s="1"/>
  <c r="AS11" i="4"/>
  <c r="AH11" i="1" s="1"/>
  <c r="AS10" i="4"/>
  <c r="AH10" i="1" s="1"/>
  <c r="AS9" i="4"/>
  <c r="AH9" i="1" s="1"/>
  <c r="AS8" i="4"/>
  <c r="AH8" i="1" s="1"/>
  <c r="AS7" i="4"/>
  <c r="AH7" i="1" s="1"/>
  <c r="AS6" i="4"/>
  <c r="AH6" i="1" s="1"/>
  <c r="AS5" i="4"/>
  <c r="AH5" i="1" s="1"/>
  <c r="AS4" i="4"/>
  <c r="AH4" i="1" s="1"/>
  <c r="AF56" i="4"/>
  <c r="AE56" i="4"/>
  <c r="AD56" i="4"/>
  <c r="AJ12" i="2"/>
  <c r="AJ11" i="2"/>
  <c r="AJ10" i="2"/>
  <c r="AJ9" i="2"/>
  <c r="AJ8" i="2"/>
  <c r="AJ6" i="2"/>
  <c r="AJ5" i="2"/>
  <c r="AJ4" i="2"/>
  <c r="AI12" i="2"/>
  <c r="AI11" i="2"/>
  <c r="AI10" i="2"/>
  <c r="AI9" i="2"/>
  <c r="AI8" i="2"/>
  <c r="AI6" i="2"/>
  <c r="AI5" i="2"/>
  <c r="AI4" i="2"/>
  <c r="BG7" i="5"/>
  <c r="BF7" i="5"/>
  <c r="BF13" i="5" s="1"/>
  <c r="BE7" i="5"/>
  <c r="BE13" i="5" s="1"/>
  <c r="BI4" i="5"/>
  <c r="BH12" i="5"/>
  <c r="AK12" i="2" s="1"/>
  <c r="BI11" i="5"/>
  <c r="BH11" i="5" s="1"/>
  <c r="AK11" i="2" s="1"/>
  <c r="BI10" i="5"/>
  <c r="BH10" i="5" s="1"/>
  <c r="AK10" i="2" s="1"/>
  <c r="BI9" i="5"/>
  <c r="BH9" i="5" s="1"/>
  <c r="AK9" i="2" s="1"/>
  <c r="BI8" i="5"/>
  <c r="BH8" i="5" s="1"/>
  <c r="AK8" i="2" s="1"/>
  <c r="BI6" i="5"/>
  <c r="BH6" i="5" s="1"/>
  <c r="AK6" i="2" s="1"/>
  <c r="BI5" i="5"/>
  <c r="BH5" i="5" s="1"/>
  <c r="AK5" i="2" s="1"/>
  <c r="AS13" i="4" l="1"/>
  <c r="AH13" i="1" s="1"/>
  <c r="AJ7" i="2"/>
  <c r="BG13" i="5"/>
  <c r="AJ13" i="2" s="1"/>
  <c r="AI13" i="2"/>
  <c r="AI7" i="2"/>
  <c r="BI7" i="5"/>
  <c r="BI13" i="5" s="1"/>
  <c r="BH13" i="5" s="1"/>
  <c r="AK13" i="2" s="1"/>
  <c r="AF13" i="1"/>
  <c r="BH4" i="5"/>
  <c r="AK4" i="2" s="1"/>
  <c r="AF12" i="2"/>
  <c r="AF11" i="2"/>
  <c r="AF10" i="2"/>
  <c r="AF9" i="2"/>
  <c r="AF8" i="2"/>
  <c r="AF6" i="2"/>
  <c r="AF5" i="2"/>
  <c r="AF4" i="2"/>
  <c r="AD12" i="1"/>
  <c r="AD11" i="1"/>
  <c r="AD10" i="1"/>
  <c r="AD9" i="1"/>
  <c r="AD8" i="1"/>
  <c r="AD7" i="1"/>
  <c r="AD6" i="1"/>
  <c r="AD5" i="1"/>
  <c r="AD4" i="1"/>
  <c r="AC12" i="1"/>
  <c r="AC11" i="1"/>
  <c r="AC10" i="1"/>
  <c r="AC9" i="1"/>
  <c r="AC8" i="1"/>
  <c r="AC7" i="1"/>
  <c r="AC6" i="1"/>
  <c r="AC5" i="1"/>
  <c r="AC4" i="1"/>
  <c r="M12" i="1"/>
  <c r="M10" i="1"/>
  <c r="J12" i="1"/>
  <c r="J10" i="1"/>
  <c r="G12" i="1"/>
  <c r="G10" i="1"/>
  <c r="D12" i="1"/>
  <c r="D10" i="1"/>
  <c r="AO12" i="4"/>
  <c r="AE12" i="1" s="1"/>
  <c r="AO11" i="4"/>
  <c r="AE11" i="1" s="1"/>
  <c r="AO10" i="4"/>
  <c r="AE10" i="1" s="1"/>
  <c r="AO9" i="4"/>
  <c r="AE9" i="1" s="1"/>
  <c r="AO8" i="4"/>
  <c r="AE8" i="1" s="1"/>
  <c r="AO7" i="4"/>
  <c r="AE7" i="1" s="1"/>
  <c r="AO6" i="4"/>
  <c r="AE6" i="1" s="1"/>
  <c r="AO5" i="4"/>
  <c r="AE5" i="1" s="1"/>
  <c r="AO4" i="4"/>
  <c r="AE4" i="1" s="1"/>
  <c r="AK12" i="4"/>
  <c r="AK11" i="4"/>
  <c r="AK9" i="4"/>
  <c r="AB9" i="1" s="1"/>
  <c r="AK8" i="4"/>
  <c r="AB8" i="1" s="1"/>
  <c r="AK7" i="4"/>
  <c r="AB7" i="1" s="1"/>
  <c r="AK6" i="4"/>
  <c r="AB6" i="1" s="1"/>
  <c r="AK5" i="4"/>
  <c r="AB5" i="1" s="1"/>
  <c r="AK4" i="4"/>
  <c r="AB4" i="1" s="1"/>
  <c r="AG11" i="4"/>
  <c r="AG56" i="4" s="1"/>
  <c r="AG9" i="4"/>
  <c r="Y9" i="1" s="1"/>
  <c r="AG8" i="4"/>
  <c r="Y8" i="1" s="1"/>
  <c r="AG7" i="4"/>
  <c r="Y7" i="1" s="1"/>
  <c r="AG6" i="4"/>
  <c r="Y6" i="1" s="1"/>
  <c r="AG5" i="4"/>
  <c r="AG4" i="4"/>
  <c r="Y4" i="1" s="1"/>
  <c r="AC12" i="4"/>
  <c r="AC11" i="4"/>
  <c r="AC9" i="4"/>
  <c r="V9" i="1" s="1"/>
  <c r="AC8" i="4"/>
  <c r="V8" i="1" s="1"/>
  <c r="AC7" i="4"/>
  <c r="V7" i="1" s="1"/>
  <c r="AC6" i="4"/>
  <c r="V6" i="1" s="1"/>
  <c r="AC5" i="4"/>
  <c r="V5" i="1" s="1"/>
  <c r="AC4" i="4"/>
  <c r="V4" i="1" s="1"/>
  <c r="Y12" i="4"/>
  <c r="Y11" i="4"/>
  <c r="Y9" i="4"/>
  <c r="S9" i="1" s="1"/>
  <c r="Y8" i="4"/>
  <c r="S8" i="1" s="1"/>
  <c r="Y7" i="4"/>
  <c r="S7" i="1" s="1"/>
  <c r="Y6" i="4"/>
  <c r="S6" i="1" s="1"/>
  <c r="Y5" i="4"/>
  <c r="S5" i="1" s="1"/>
  <c r="Y4" i="4"/>
  <c r="S4" i="1" s="1"/>
  <c r="U12" i="4"/>
  <c r="U11" i="4"/>
  <c r="U9" i="4"/>
  <c r="P9" i="1" s="1"/>
  <c r="U8" i="4"/>
  <c r="P8" i="1" s="1"/>
  <c r="U7" i="4"/>
  <c r="P7" i="1" s="1"/>
  <c r="U6" i="4"/>
  <c r="P6" i="1" s="1"/>
  <c r="U5" i="4"/>
  <c r="P5" i="1" s="1"/>
  <c r="U4" i="4"/>
  <c r="P4" i="1" s="1"/>
  <c r="Q11" i="4"/>
  <c r="M11" i="1" s="1"/>
  <c r="Q9" i="4"/>
  <c r="M9" i="1" s="1"/>
  <c r="Q8" i="4"/>
  <c r="M8" i="1" s="1"/>
  <c r="Q7" i="4"/>
  <c r="M7" i="1" s="1"/>
  <c r="Q6" i="4"/>
  <c r="M6" i="1" s="1"/>
  <c r="Q5" i="4"/>
  <c r="M5" i="1" s="1"/>
  <c r="Q4" i="4"/>
  <c r="M4" i="1" s="1"/>
  <c r="M11" i="4"/>
  <c r="J11" i="1" s="1"/>
  <c r="M9" i="4"/>
  <c r="J9" i="1" s="1"/>
  <c r="M8" i="4"/>
  <c r="J8" i="1" s="1"/>
  <c r="M7" i="4"/>
  <c r="J7" i="1" s="1"/>
  <c r="M6" i="4"/>
  <c r="J6" i="1" s="1"/>
  <c r="M5" i="4"/>
  <c r="J5" i="1" s="1"/>
  <c r="M4" i="4"/>
  <c r="J4" i="1" s="1"/>
  <c r="M13" i="4"/>
  <c r="J13" i="1" s="1"/>
  <c r="I13" i="4"/>
  <c r="G13" i="1" s="1"/>
  <c r="I11" i="4"/>
  <c r="G11" i="1" s="1"/>
  <c r="I9" i="4"/>
  <c r="G9" i="1" s="1"/>
  <c r="I8" i="4"/>
  <c r="G8" i="1" s="1"/>
  <c r="I7" i="4"/>
  <c r="G7" i="1" s="1"/>
  <c r="I6" i="4"/>
  <c r="G6" i="1" s="1"/>
  <c r="I5" i="4"/>
  <c r="G5" i="1" s="1"/>
  <c r="I4" i="4"/>
  <c r="G4" i="1" s="1"/>
  <c r="E11" i="4"/>
  <c r="D11" i="1" s="1"/>
  <c r="E9" i="4"/>
  <c r="D9" i="1" s="1"/>
  <c r="E8" i="4"/>
  <c r="D8" i="1" s="1"/>
  <c r="E7" i="4"/>
  <c r="D7" i="1" s="1"/>
  <c r="E6" i="4"/>
  <c r="D6" i="1" s="1"/>
  <c r="E5" i="4"/>
  <c r="D5" i="1" s="1"/>
  <c r="E4" i="4"/>
  <c r="D4" i="1" s="1"/>
  <c r="AM13" i="4"/>
  <c r="AD13" i="1"/>
  <c r="AG12" i="2"/>
  <c r="AG11" i="2"/>
  <c r="AG10" i="2"/>
  <c r="AG9" i="2"/>
  <c r="AG8" i="2"/>
  <c r="AG6" i="2"/>
  <c r="AG5" i="2"/>
  <c r="AG4" i="2"/>
  <c r="BA7" i="5"/>
  <c r="BB7" i="5"/>
  <c r="BB13" i="5" s="1"/>
  <c r="BD11" i="5"/>
  <c r="BC11" i="5" s="1"/>
  <c r="AH11" i="2" s="1"/>
  <c r="BD10" i="5"/>
  <c r="BC10" i="5" s="1"/>
  <c r="AH10" i="2" s="1"/>
  <c r="BD9" i="5"/>
  <c r="BC9" i="5" s="1"/>
  <c r="AH9" i="2" s="1"/>
  <c r="BD8" i="5"/>
  <c r="BC8" i="5" s="1"/>
  <c r="AH8" i="2" s="1"/>
  <c r="BD6" i="5"/>
  <c r="BC6" i="5" s="1"/>
  <c r="AH6" i="2" s="1"/>
  <c r="BD5" i="5"/>
  <c r="BC5" i="5" s="1"/>
  <c r="AH5" i="2" s="1"/>
  <c r="BD4" i="5"/>
  <c r="BC4" i="5" s="1"/>
  <c r="AH4" i="2" s="1"/>
  <c r="AZ7" i="5"/>
  <c r="AZ13" i="5" s="1"/>
  <c r="BC12" i="5"/>
  <c r="AH12" i="2" s="1"/>
  <c r="AD12" i="2"/>
  <c r="AC12" i="2"/>
  <c r="AD11" i="2"/>
  <c r="AC11" i="2"/>
  <c r="AD9" i="2"/>
  <c r="AC9" i="2"/>
  <c r="AD8" i="2"/>
  <c r="AC8" i="2"/>
  <c r="AD6" i="2"/>
  <c r="AC6" i="2"/>
  <c r="AD5" i="2"/>
  <c r="AC5" i="2"/>
  <c r="AD4" i="2"/>
  <c r="AC4" i="2"/>
  <c r="AX12" i="5"/>
  <c r="AE12" i="2" s="1"/>
  <c r="AX11" i="5"/>
  <c r="AE11" i="2" s="1"/>
  <c r="AX9" i="5"/>
  <c r="AE9" i="2" s="1"/>
  <c r="AX8" i="5"/>
  <c r="AE8" i="2" s="1"/>
  <c r="AX6" i="5"/>
  <c r="AE6" i="2" s="1"/>
  <c r="AX5" i="5"/>
  <c r="AE5" i="2" s="1"/>
  <c r="AX4" i="5"/>
  <c r="AE4" i="2" s="1"/>
  <c r="AS12" i="5"/>
  <c r="AB12" i="2" s="1"/>
  <c r="AS11" i="5"/>
  <c r="AB11" i="2" s="1"/>
  <c r="AS9" i="5"/>
  <c r="AB9" i="2" s="1"/>
  <c r="AS8" i="5"/>
  <c r="AB8" i="2" s="1"/>
  <c r="AS7" i="5"/>
  <c r="AB7" i="2" s="1"/>
  <c r="AS6" i="5"/>
  <c r="AB6" i="2" s="1"/>
  <c r="AS5" i="5"/>
  <c r="AB5" i="2" s="1"/>
  <c r="AS4" i="5"/>
  <c r="AB4" i="2" s="1"/>
  <c r="AN12" i="5"/>
  <c r="Y12" i="2" s="1"/>
  <c r="AN11" i="5"/>
  <c r="Y11" i="2" s="1"/>
  <c r="AN9" i="5"/>
  <c r="Y9" i="2" s="1"/>
  <c r="AN8" i="5"/>
  <c r="Y8" i="2" s="1"/>
  <c r="AN7" i="5"/>
  <c r="Y7" i="2" s="1"/>
  <c r="AN6" i="5"/>
  <c r="Y6" i="2" s="1"/>
  <c r="AN5" i="5"/>
  <c r="Y5" i="2" s="1"/>
  <c r="AN4" i="5"/>
  <c r="Y4" i="2" s="1"/>
  <c r="AI12" i="5"/>
  <c r="V12" i="2" s="1"/>
  <c r="AI11" i="5"/>
  <c r="V11" i="2" s="1"/>
  <c r="AI9" i="5"/>
  <c r="V9" i="2" s="1"/>
  <c r="AI8" i="5"/>
  <c r="V8" i="2" s="1"/>
  <c r="AI7" i="5"/>
  <c r="V7" i="2" s="1"/>
  <c r="AI6" i="5"/>
  <c r="V6" i="2" s="1"/>
  <c r="AI5" i="5"/>
  <c r="V5" i="2" s="1"/>
  <c r="AI4" i="5"/>
  <c r="V4" i="2" s="1"/>
  <c r="AD12" i="5"/>
  <c r="S12" i="2" s="1"/>
  <c r="AD11" i="5"/>
  <c r="S11" i="2" s="1"/>
  <c r="AD9" i="5"/>
  <c r="S9" i="2" s="1"/>
  <c r="AD8" i="5"/>
  <c r="S8" i="2" s="1"/>
  <c r="AD7" i="5"/>
  <c r="S7" i="2" s="1"/>
  <c r="AD6" i="5"/>
  <c r="S6" i="2" s="1"/>
  <c r="AD5" i="5"/>
  <c r="S5" i="2" s="1"/>
  <c r="AD4" i="5"/>
  <c r="S4" i="2" s="1"/>
  <c r="Y13" i="5"/>
  <c r="P13" i="2" s="1"/>
  <c r="Y12" i="5"/>
  <c r="P12" i="2" s="1"/>
  <c r="Y11" i="5"/>
  <c r="P11" i="2" s="1"/>
  <c r="Y9" i="5"/>
  <c r="P9" i="2" s="1"/>
  <c r="Y8" i="5"/>
  <c r="P8" i="2" s="1"/>
  <c r="Y7" i="5"/>
  <c r="P7" i="2" s="1"/>
  <c r="Y6" i="5"/>
  <c r="P6" i="2" s="1"/>
  <c r="Y5" i="5"/>
  <c r="P5" i="2" s="1"/>
  <c r="Y4" i="5"/>
  <c r="P4" i="2" s="1"/>
  <c r="T13" i="5"/>
  <c r="M13" i="2" s="1"/>
  <c r="T12" i="5"/>
  <c r="M12" i="2" s="1"/>
  <c r="T11" i="5"/>
  <c r="M11" i="2" s="1"/>
  <c r="T9" i="5"/>
  <c r="M9" i="2" s="1"/>
  <c r="T8" i="5"/>
  <c r="M8" i="2" s="1"/>
  <c r="T7" i="5"/>
  <c r="M7" i="2" s="1"/>
  <c r="T6" i="5"/>
  <c r="M6" i="2" s="1"/>
  <c r="T5" i="5"/>
  <c r="M5" i="2" s="1"/>
  <c r="T4" i="5"/>
  <c r="M4" i="2" s="1"/>
  <c r="O13" i="5"/>
  <c r="J13" i="2" s="1"/>
  <c r="O12" i="5"/>
  <c r="J12" i="2" s="1"/>
  <c r="O11" i="5"/>
  <c r="J11" i="2" s="1"/>
  <c r="O9" i="5"/>
  <c r="J9" i="2" s="1"/>
  <c r="O8" i="5"/>
  <c r="J8" i="2" s="1"/>
  <c r="O7" i="5"/>
  <c r="J7" i="2" s="1"/>
  <c r="O6" i="5"/>
  <c r="J6" i="2" s="1"/>
  <c r="O5" i="5"/>
  <c r="J5" i="2" s="1"/>
  <c r="O4" i="5"/>
  <c r="J4" i="2" s="1"/>
  <c r="J13" i="5"/>
  <c r="G13" i="2" s="1"/>
  <c r="J4" i="5"/>
  <c r="G4" i="2" s="1"/>
  <c r="J12" i="5"/>
  <c r="G12" i="2" s="1"/>
  <c r="J11" i="5"/>
  <c r="G11" i="2" s="1"/>
  <c r="J9" i="5"/>
  <c r="G9" i="2" s="1"/>
  <c r="J8" i="5"/>
  <c r="G8" i="2" s="1"/>
  <c r="J7" i="5"/>
  <c r="G7" i="2" s="1"/>
  <c r="J6" i="5"/>
  <c r="G6" i="2" s="1"/>
  <c r="J5" i="5"/>
  <c r="G5" i="2" s="1"/>
  <c r="E13" i="5"/>
  <c r="D13" i="2" s="1"/>
  <c r="E12" i="5"/>
  <c r="D12" i="2" s="1"/>
  <c r="E11" i="5"/>
  <c r="D11" i="2" s="1"/>
  <c r="E9" i="5"/>
  <c r="D9" i="2" s="1"/>
  <c r="E8" i="5"/>
  <c r="D8" i="2" s="1"/>
  <c r="E7" i="5"/>
  <c r="D7" i="2" s="1"/>
  <c r="E6" i="5"/>
  <c r="D6" i="2" s="1"/>
  <c r="E5" i="5"/>
  <c r="D5" i="2" s="1"/>
  <c r="E4" i="5"/>
  <c r="D4" i="2" s="1"/>
  <c r="AU7" i="5"/>
  <c r="AD7" i="2" s="1"/>
  <c r="AU10" i="5"/>
  <c r="AV10" i="5"/>
  <c r="AV13" i="5" s="1"/>
  <c r="AW10" i="5"/>
  <c r="AY10" i="5"/>
  <c r="AA4" i="1"/>
  <c r="AA9" i="1"/>
  <c r="AA8" i="1"/>
  <c r="AA7" i="1"/>
  <c r="AA6" i="1"/>
  <c r="AA5" i="1"/>
  <c r="Z9" i="1"/>
  <c r="Z8" i="1"/>
  <c r="Z7" i="1"/>
  <c r="Z6" i="1"/>
  <c r="Z5" i="1"/>
  <c r="Z4" i="1"/>
  <c r="AD10" i="4"/>
  <c r="AD13" i="4" s="1"/>
  <c r="AJ10" i="4"/>
  <c r="AJ13" i="4" s="1"/>
  <c r="AI10" i="4"/>
  <c r="AI13" i="4" s="1"/>
  <c r="AH10" i="4"/>
  <c r="AA10" i="4"/>
  <c r="AA13" i="4" s="1"/>
  <c r="S56" i="4"/>
  <c r="T56" i="4"/>
  <c r="V56" i="4"/>
  <c r="W56" i="4"/>
  <c r="X56" i="4"/>
  <c r="Z56" i="4"/>
  <c r="AA56" i="4"/>
  <c r="AB56" i="4"/>
  <c r="R56" i="4"/>
  <c r="AT10" i="5"/>
  <c r="AT13" i="5" s="1"/>
  <c r="AR10" i="5"/>
  <c r="AQ10" i="5"/>
  <c r="AQ13" i="5" s="1"/>
  <c r="AP10" i="5"/>
  <c r="AP13" i="5" s="1"/>
  <c r="AO10" i="5"/>
  <c r="AO13" i="5" s="1"/>
  <c r="AM10" i="5"/>
  <c r="AL10" i="5"/>
  <c r="AL13" i="5" s="1"/>
  <c r="AK10" i="5"/>
  <c r="AK13" i="5" s="1"/>
  <c r="AJ10" i="5"/>
  <c r="AJ13" i="5" s="1"/>
  <c r="AH10" i="5"/>
  <c r="AG10" i="5"/>
  <c r="AG13" i="5" s="1"/>
  <c r="AF10" i="5"/>
  <c r="AF13" i="5" s="1"/>
  <c r="AE10" i="5"/>
  <c r="AE13" i="5" s="1"/>
  <c r="AC10" i="5"/>
  <c r="AB10" i="5"/>
  <c r="AB13" i="5" s="1"/>
  <c r="AA10" i="5"/>
  <c r="AA13" i="5" s="1"/>
  <c r="Z10" i="5"/>
  <c r="X10" i="5"/>
  <c r="W10" i="5"/>
  <c r="V10" i="5"/>
  <c r="U10" i="5"/>
  <c r="S10" i="5"/>
  <c r="R10" i="5"/>
  <c r="Q10" i="5"/>
  <c r="P10" i="5"/>
  <c r="N10" i="5"/>
  <c r="M10" i="5"/>
  <c r="L10" i="5"/>
  <c r="K10" i="5"/>
  <c r="I10" i="5"/>
  <c r="H10" i="5"/>
  <c r="G10" i="5"/>
  <c r="F10" i="5"/>
  <c r="D10" i="5"/>
  <c r="C10" i="5"/>
  <c r="B10" i="5"/>
  <c r="I51" i="4"/>
  <c r="I54" i="4" s="1"/>
  <c r="H51" i="4"/>
  <c r="H54" i="4" s="1"/>
  <c r="G51" i="4"/>
  <c r="G54" i="4" s="1"/>
  <c r="F51" i="4"/>
  <c r="F54" i="4" s="1"/>
  <c r="E51" i="4"/>
  <c r="E54" i="4" s="1"/>
  <c r="D51" i="4"/>
  <c r="D54" i="4" s="1"/>
  <c r="C51" i="4"/>
  <c r="C54" i="4" s="1"/>
  <c r="B51" i="4"/>
  <c r="O24" i="4"/>
  <c r="N24" i="4"/>
  <c r="M24" i="4"/>
  <c r="L24" i="4"/>
  <c r="AF10" i="4"/>
  <c r="AE10" i="4"/>
  <c r="AE13" i="4" s="1"/>
  <c r="AB10" i="4"/>
  <c r="AB13" i="4" s="1"/>
  <c r="Z10" i="4"/>
  <c r="Z13" i="4" s="1"/>
  <c r="X10" i="4"/>
  <c r="W10" i="4"/>
  <c r="W13" i="4" s="1"/>
  <c r="V10" i="4"/>
  <c r="T10" i="4"/>
  <c r="T13" i="4" s="1"/>
  <c r="S10" i="4"/>
  <c r="R10" i="4"/>
  <c r="R13" i="4" s="1"/>
  <c r="O13" i="4"/>
  <c r="P13" i="4"/>
  <c r="D13" i="4"/>
  <c r="C13" i="4"/>
  <c r="N9" i="1"/>
  <c r="Q9" i="1"/>
  <c r="T9" i="1"/>
  <c r="W9" i="1"/>
  <c r="O8" i="1"/>
  <c r="R8" i="1"/>
  <c r="U8" i="1"/>
  <c r="X8" i="1"/>
  <c r="O4" i="1"/>
  <c r="R4" i="1"/>
  <c r="U4" i="1"/>
  <c r="X4" i="1"/>
  <c r="O9" i="1"/>
  <c r="R9" i="1"/>
  <c r="U9" i="1"/>
  <c r="X9" i="1"/>
  <c r="N8" i="1"/>
  <c r="Q8" i="1"/>
  <c r="T8" i="1"/>
  <c r="W8" i="1"/>
  <c r="O7" i="1"/>
  <c r="R7" i="1"/>
  <c r="U7" i="1"/>
  <c r="X7" i="1"/>
  <c r="N7" i="1"/>
  <c r="Q7" i="1"/>
  <c r="T7" i="1"/>
  <c r="W7" i="1"/>
  <c r="O6" i="1"/>
  <c r="R6" i="1"/>
  <c r="U6" i="1"/>
  <c r="X6" i="1"/>
  <c r="N6" i="1"/>
  <c r="Q6" i="1"/>
  <c r="T6" i="1"/>
  <c r="W6" i="1"/>
  <c r="Y5" i="1"/>
  <c r="O5" i="1"/>
  <c r="R5" i="1"/>
  <c r="U5" i="1"/>
  <c r="X5" i="1"/>
  <c r="N5" i="1"/>
  <c r="Q5" i="1"/>
  <c r="T5" i="1"/>
  <c r="W5" i="1"/>
  <c r="N4" i="1"/>
  <c r="Q4" i="1"/>
  <c r="T4" i="1"/>
  <c r="W4" i="1"/>
  <c r="AA4" i="2"/>
  <c r="AA12" i="2"/>
  <c r="AA11" i="2"/>
  <c r="AA9" i="2"/>
  <c r="AA8" i="2"/>
  <c r="AA7" i="2"/>
  <c r="AA6" i="2"/>
  <c r="AA5" i="2"/>
  <c r="Z12" i="2"/>
  <c r="Z11" i="2"/>
  <c r="Z9" i="2"/>
  <c r="Z8" i="2"/>
  <c r="Z7" i="2"/>
  <c r="Z6" i="2"/>
  <c r="Z5" i="2"/>
  <c r="W4" i="2"/>
  <c r="Z4" i="2"/>
  <c r="W8" i="2"/>
  <c r="X12" i="2"/>
  <c r="X11" i="2"/>
  <c r="X9" i="2"/>
  <c r="X8" i="2"/>
  <c r="X7" i="2"/>
  <c r="X6" i="2"/>
  <c r="X5" i="2"/>
  <c r="X4" i="2"/>
  <c r="W12" i="2"/>
  <c r="W11" i="2"/>
  <c r="W9" i="2"/>
  <c r="W7" i="2"/>
  <c r="W6" i="2"/>
  <c r="W5" i="2"/>
  <c r="U12" i="2"/>
  <c r="U11" i="2"/>
  <c r="U9" i="2"/>
  <c r="U8" i="2"/>
  <c r="U7" i="2"/>
  <c r="U6" i="2"/>
  <c r="U5" i="2"/>
  <c r="U4" i="2"/>
  <c r="T12" i="2"/>
  <c r="T11" i="2"/>
  <c r="T9" i="2"/>
  <c r="T8" i="2"/>
  <c r="T7" i="2"/>
  <c r="T6" i="2"/>
  <c r="T5" i="2"/>
  <c r="T4" i="2"/>
  <c r="R12" i="2"/>
  <c r="Q12" i="2"/>
  <c r="R11" i="2"/>
  <c r="Q11" i="2"/>
  <c r="R9" i="2"/>
  <c r="Q9" i="2"/>
  <c r="R8" i="2"/>
  <c r="Q8" i="2"/>
  <c r="R7" i="2"/>
  <c r="Q7" i="2"/>
  <c r="R6" i="2"/>
  <c r="Q6" i="2"/>
  <c r="R5" i="2"/>
  <c r="Q5" i="2"/>
  <c r="R4" i="2"/>
  <c r="Q4" i="2"/>
  <c r="O4" i="2"/>
  <c r="N4" i="2"/>
  <c r="B4" i="2"/>
  <c r="O9" i="2"/>
  <c r="N13" i="2"/>
  <c r="O12" i="2"/>
  <c r="N12" i="2"/>
  <c r="O11" i="2"/>
  <c r="N11" i="2"/>
  <c r="N9" i="2"/>
  <c r="O8" i="2"/>
  <c r="N8" i="2"/>
  <c r="O7" i="2"/>
  <c r="N7" i="2"/>
  <c r="O6" i="2"/>
  <c r="N6" i="2"/>
  <c r="O5" i="2"/>
  <c r="N5" i="2"/>
  <c r="L4" i="2"/>
  <c r="L13" i="2"/>
  <c r="K13" i="2"/>
  <c r="L11" i="2"/>
  <c r="K11" i="2"/>
  <c r="L9" i="2"/>
  <c r="K9" i="2"/>
  <c r="L8" i="2"/>
  <c r="K8" i="2"/>
  <c r="L7" i="2"/>
  <c r="K7" i="2"/>
  <c r="L6" i="2"/>
  <c r="K6" i="2"/>
  <c r="L5" i="2"/>
  <c r="K5" i="2"/>
  <c r="K4" i="2"/>
  <c r="I4" i="2"/>
  <c r="H4" i="2"/>
  <c r="I13" i="2"/>
  <c r="H13" i="2"/>
  <c r="I12" i="2"/>
  <c r="H12" i="2"/>
  <c r="I11" i="2"/>
  <c r="H11" i="2"/>
  <c r="I9" i="2"/>
  <c r="H9" i="2"/>
  <c r="I8" i="2"/>
  <c r="H8" i="2"/>
  <c r="I7" i="2"/>
  <c r="H7" i="2"/>
  <c r="I6" i="2"/>
  <c r="H6" i="2"/>
  <c r="I5" i="2"/>
  <c r="H5" i="2"/>
  <c r="F13" i="2"/>
  <c r="E13" i="2"/>
  <c r="F12" i="2"/>
  <c r="E12" i="2"/>
  <c r="F11" i="2"/>
  <c r="E11" i="2"/>
  <c r="F9" i="2"/>
  <c r="E9" i="2"/>
  <c r="F8" i="2"/>
  <c r="E8" i="2"/>
  <c r="F7" i="2"/>
  <c r="E7" i="2"/>
  <c r="F6" i="2"/>
  <c r="E6" i="2"/>
  <c r="F5" i="2"/>
  <c r="E5" i="2"/>
  <c r="F4" i="2"/>
  <c r="E4" i="2"/>
  <c r="C7" i="2"/>
  <c r="C4" i="2"/>
  <c r="C13" i="2"/>
  <c r="B13" i="2"/>
  <c r="C12" i="2"/>
  <c r="B12" i="2"/>
  <c r="C11" i="2"/>
  <c r="B11" i="2"/>
  <c r="C9" i="2"/>
  <c r="B9" i="2"/>
  <c r="C8" i="2"/>
  <c r="B8" i="2"/>
  <c r="B7" i="2"/>
  <c r="C6" i="2"/>
  <c r="B6" i="2"/>
  <c r="C5" i="2"/>
  <c r="B5" i="2"/>
  <c r="Y56" i="4" l="1"/>
  <c r="Y57" i="4" s="1"/>
  <c r="N10" i="1"/>
  <c r="AA10" i="2"/>
  <c r="W13" i="1"/>
  <c r="C10" i="2"/>
  <c r="J10" i="5"/>
  <c r="G10" i="2" s="1"/>
  <c r="AD13" i="5"/>
  <c r="S13" i="2" s="1"/>
  <c r="AN13" i="5"/>
  <c r="Y13" i="2" s="1"/>
  <c r="R10" i="1"/>
  <c r="R10" i="2"/>
  <c r="K10" i="2"/>
  <c r="U13" i="1"/>
  <c r="BH7" i="5"/>
  <c r="AK7" i="2" s="1"/>
  <c r="B10" i="2"/>
  <c r="E10" i="2"/>
  <c r="H10" i="2"/>
  <c r="N10" i="2"/>
  <c r="W10" i="2"/>
  <c r="Q10" i="2"/>
  <c r="T10" i="2"/>
  <c r="O13" i="1"/>
  <c r="Z10" i="2"/>
  <c r="AX10" i="5"/>
  <c r="AE10" i="2" s="1"/>
  <c r="AG13" i="2"/>
  <c r="AF7" i="2"/>
  <c r="O10" i="1"/>
  <c r="E13" i="4"/>
  <c r="D13" i="1" s="1"/>
  <c r="S13" i="4"/>
  <c r="U13" i="4" s="1"/>
  <c r="P13" i="1" s="1"/>
  <c r="F10" i="2"/>
  <c r="I10" i="2"/>
  <c r="L10" i="2"/>
  <c r="O10" i="2"/>
  <c r="U10" i="2"/>
  <c r="X10" i="2"/>
  <c r="AF57" i="4"/>
  <c r="AA57" i="4"/>
  <c r="W57" i="4"/>
  <c r="AG7" i="2"/>
  <c r="U56" i="4"/>
  <c r="U57" i="4" s="1"/>
  <c r="AC10" i="2"/>
  <c r="Q13" i="4"/>
  <c r="M13" i="1" s="1"/>
  <c r="E10" i="5"/>
  <c r="D10" i="2" s="1"/>
  <c r="O10" i="5"/>
  <c r="J10" i="2" s="1"/>
  <c r="T10" i="5"/>
  <c r="M10" i="2" s="1"/>
  <c r="Y10" i="5"/>
  <c r="P10" i="2" s="1"/>
  <c r="AI13" i="5"/>
  <c r="V13" i="2" s="1"/>
  <c r="AS13" i="5"/>
  <c r="AB13" i="2" s="1"/>
  <c r="AC13" i="4"/>
  <c r="V13" i="1" s="1"/>
  <c r="AG57" i="4"/>
  <c r="AB57" i="4"/>
  <c r="X57" i="4"/>
  <c r="S57" i="4"/>
  <c r="AD10" i="2"/>
  <c r="Z10" i="1"/>
  <c r="AK10" i="4"/>
  <c r="AB10" i="1" s="1"/>
  <c r="AU13" i="5"/>
  <c r="AX7" i="5"/>
  <c r="AE7" i="2" s="1"/>
  <c r="AC7" i="2"/>
  <c r="X10" i="1"/>
  <c r="AF13" i="4"/>
  <c r="X13" i="1" s="1"/>
  <c r="AC13" i="1"/>
  <c r="AO13" i="4"/>
  <c r="AE13" i="1" s="1"/>
  <c r="W10" i="1"/>
  <c r="Q10" i="1"/>
  <c r="T57" i="4"/>
  <c r="AI10" i="5"/>
  <c r="V10" i="2" s="1"/>
  <c r="AS10" i="5"/>
  <c r="AB10" i="2" s="1"/>
  <c r="AW13" i="5"/>
  <c r="AC10" i="4"/>
  <c r="V10" i="1" s="1"/>
  <c r="AE57" i="4"/>
  <c r="AD10" i="5"/>
  <c r="S10" i="2" s="1"/>
  <c r="AN10" i="5"/>
  <c r="Y10" i="2" s="1"/>
  <c r="BD7" i="5"/>
  <c r="BC7" i="5" s="1"/>
  <c r="AH7" i="2" s="1"/>
  <c r="Y10" i="4"/>
  <c r="S10" i="1" s="1"/>
  <c r="AC56" i="4"/>
  <c r="AC57" i="4" s="1"/>
  <c r="AG10" i="4"/>
  <c r="Y10" i="1" s="1"/>
  <c r="U10" i="4"/>
  <c r="P10" i="1" s="1"/>
  <c r="BA13" i="5"/>
  <c r="AF13" i="2" s="1"/>
  <c r="T13" i="1"/>
  <c r="T10" i="1"/>
  <c r="U10" i="1"/>
  <c r="AY13" i="5"/>
  <c r="AH13" i="4"/>
  <c r="AA10" i="1"/>
  <c r="V13" i="4"/>
  <c r="X13" i="4"/>
  <c r="W13" i="2"/>
  <c r="Z13" i="2"/>
  <c r="T13" i="2"/>
  <c r="Q13" i="2"/>
  <c r="AC13" i="5"/>
  <c r="AH13" i="5"/>
  <c r="AM13" i="5"/>
  <c r="AR13" i="5"/>
  <c r="N13" i="1" l="1"/>
  <c r="BD13" i="5"/>
  <c r="BC13" i="5" s="1"/>
  <c r="AH13" i="2" s="1"/>
  <c r="AG13" i="4"/>
  <c r="Y13" i="1" s="1"/>
  <c r="Y13" i="4"/>
  <c r="S13" i="1" s="1"/>
  <c r="AX13" i="5"/>
  <c r="AE13" i="2" s="1"/>
  <c r="AK13" i="4"/>
  <c r="AB13" i="1" s="1"/>
  <c r="AD13" i="2"/>
  <c r="AC13" i="2"/>
  <c r="R13" i="1"/>
  <c r="Z13" i="1"/>
  <c r="AA13" i="1"/>
  <c r="Q13" i="1"/>
  <c r="R13" i="2"/>
  <c r="U13" i="2"/>
  <c r="X13" i="2"/>
  <c r="AA13" i="2"/>
</calcChain>
</file>

<file path=xl/sharedStrings.xml><?xml version="1.0" encoding="utf-8"?>
<sst xmlns="http://schemas.openxmlformats.org/spreadsheetml/2006/main" count="677" uniqueCount="43">
  <si>
    <t>Grad_Same</t>
  </si>
  <si>
    <t>Grad_Other</t>
  </si>
  <si>
    <t>Grad_Total</t>
  </si>
  <si>
    <t>CAS</t>
  </si>
  <si>
    <t>SBA</t>
  </si>
  <si>
    <t>SEHS</t>
  </si>
  <si>
    <t>SECS</t>
  </si>
  <si>
    <t>SHS</t>
  </si>
  <si>
    <t>SON</t>
  </si>
  <si>
    <t>OTHER</t>
  </si>
  <si>
    <t>Total</t>
  </si>
  <si>
    <t>Enrolled</t>
  </si>
  <si>
    <t>UP</t>
  </si>
  <si>
    <t>Grad Same</t>
  </si>
  <si>
    <t>Grad  Other</t>
  </si>
  <si>
    <t>Grad  Total</t>
  </si>
  <si>
    <t xml:space="preserve"> 6 Year Graduation Rates by School of Entry</t>
  </si>
  <si>
    <t>4 Year Graduation Rates by School of Entry</t>
  </si>
  <si>
    <t>5 Year Graduation Rates by School of Entry</t>
  </si>
  <si>
    <t>Undecided</t>
  </si>
  <si>
    <t xml:space="preserve"> 1 Year Retention Rates by School of Entry</t>
  </si>
  <si>
    <t>Ret Same</t>
  </si>
  <si>
    <t>Ret  Other</t>
  </si>
  <si>
    <t>Ret_Same</t>
  </si>
  <si>
    <t>Ret_Other</t>
  </si>
  <si>
    <t>Ret_Total</t>
  </si>
  <si>
    <t>Other</t>
  </si>
  <si>
    <t>6 year Graduation Rates by School of Entry</t>
  </si>
  <si>
    <t xml:space="preserve"> </t>
  </si>
  <si>
    <t>OTHR</t>
  </si>
  <si>
    <t>Four Year Avg</t>
  </si>
  <si>
    <t>Two Year Avg</t>
  </si>
  <si>
    <t>5-yr average</t>
  </si>
  <si>
    <t>left</t>
  </si>
  <si>
    <t>Left</t>
  </si>
  <si>
    <t>Not_Grad</t>
  </si>
  <si>
    <t>Not_grad</t>
  </si>
  <si>
    <t>Ten Year Avg</t>
  </si>
  <si>
    <t>SIX Year Avg</t>
  </si>
  <si>
    <t>2 DECEASED</t>
  </si>
  <si>
    <t>1 DESEASED</t>
  </si>
  <si>
    <t>1 DECEASED</t>
  </si>
  <si>
    <t>Compare 6 year Graduation Rate to 1 year Retention Rate:  1999 - 2023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</si>
</sst>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gray0625">
        <fgColor theme="0" tint="-0.34998626667073579"/>
        <bgColor indexed="65"/>
      </patternFill>
    </fill>
    <fill>
      <patternFill patternType="gray0625">
        <fgColor theme="0" tint="-0.34998626667073579"/>
        <bgColor rgb="FFFFFF99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/>
      <bottom style="thin">
        <color indexed="63"/>
      </bottom>
      <diagonal/>
    </border>
    <border>
      <left style="thin">
        <color indexed="62"/>
      </left>
      <right style="medium">
        <color indexed="64"/>
      </right>
      <top style="double">
        <color indexed="64"/>
      </top>
      <bottom style="thin">
        <color indexed="63"/>
      </bottom>
      <diagonal/>
    </border>
    <border>
      <left style="thin">
        <color indexed="62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medium">
        <color indexed="64"/>
      </right>
      <top style="thin">
        <color indexed="61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27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NumberFormat="1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9" fontId="1" fillId="0" borderId="13" xfId="2" applyNumberFormat="1" applyBorder="1"/>
    <xf numFmtId="9" fontId="1" fillId="0" borderId="14" xfId="2" applyNumberFormat="1" applyBorder="1"/>
    <xf numFmtId="9" fontId="1" fillId="0" borderId="15" xfId="2" applyNumberFormat="1" applyBorder="1"/>
    <xf numFmtId="9" fontId="1" fillId="0" borderId="16" xfId="2" applyNumberFormat="1" applyBorder="1"/>
    <xf numFmtId="9" fontId="1" fillId="0" borderId="7" xfId="2" applyNumberFormat="1" applyBorder="1"/>
    <xf numFmtId="9" fontId="1" fillId="0" borderId="17" xfId="2" applyNumberFormat="1" applyBorder="1"/>
    <xf numFmtId="9" fontId="1" fillId="0" borderId="18" xfId="2" applyNumberFormat="1" applyBorder="1"/>
    <xf numFmtId="9" fontId="1" fillId="0" borderId="11" xfId="2" applyNumberFormat="1" applyBorder="1"/>
    <xf numFmtId="9" fontId="0" fillId="0" borderId="8" xfId="2" applyNumberFormat="1" applyFont="1" applyBorder="1"/>
    <xf numFmtId="9" fontId="1" fillId="0" borderId="8" xfId="2" applyNumberFormat="1" applyBorder="1"/>
    <xf numFmtId="9" fontId="1" fillId="0" borderId="12" xfId="2" applyNumberFormat="1" applyBorder="1"/>
    <xf numFmtId="0" fontId="3" fillId="0" borderId="21" xfId="0" applyFont="1" applyBorder="1" applyAlignment="1">
      <alignment horizont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0" xfId="0" applyBorder="1"/>
    <xf numFmtId="0" fontId="3" fillId="0" borderId="22" xfId="0" applyFont="1" applyBorder="1" applyAlignment="1">
      <alignment horizontal="center" wrapText="1"/>
    </xf>
    <xf numFmtId="9" fontId="0" fillId="0" borderId="12" xfId="2" applyNumberFormat="1" applyFont="1" applyBorder="1"/>
    <xf numFmtId="0" fontId="5" fillId="0" borderId="0" xfId="0" applyFont="1" applyFill="1" applyBorder="1"/>
    <xf numFmtId="0" fontId="3" fillId="0" borderId="0" xfId="0" applyFont="1" applyBorder="1"/>
    <xf numFmtId="9" fontId="1" fillId="0" borderId="0" xfId="2" applyNumberFormat="1" applyBorder="1"/>
    <xf numFmtId="9" fontId="0" fillId="0" borderId="0" xfId="2" applyFont="1"/>
    <xf numFmtId="9" fontId="0" fillId="0" borderId="0" xfId="2" applyNumberFormat="1" applyFont="1"/>
    <xf numFmtId="0" fontId="3" fillId="0" borderId="23" xfId="0" applyFont="1" applyBorder="1"/>
    <xf numFmtId="9" fontId="1" fillId="0" borderId="24" xfId="2" applyNumberFormat="1" applyBorder="1"/>
    <xf numFmtId="9" fontId="1" fillId="0" borderId="25" xfId="2" applyNumberForma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9" fontId="1" fillId="0" borderId="26" xfId="2" applyNumberFormat="1" applyBorder="1"/>
    <xf numFmtId="0" fontId="0" fillId="0" borderId="27" xfId="0" applyBorder="1"/>
    <xf numFmtId="0" fontId="0" fillId="0" borderId="18" xfId="0" applyBorder="1"/>
    <xf numFmtId="0" fontId="0" fillId="0" borderId="28" xfId="0" applyBorder="1"/>
    <xf numFmtId="0" fontId="0" fillId="0" borderId="20" xfId="0" applyBorder="1"/>
    <xf numFmtId="0" fontId="0" fillId="0" borderId="13" xfId="0" applyBorder="1"/>
    <xf numFmtId="0" fontId="0" fillId="0" borderId="29" xfId="0" applyBorder="1" applyAlignment="1">
      <alignment horizontal="center"/>
    </xf>
    <xf numFmtId="9" fontId="0" fillId="0" borderId="7" xfId="2" applyFont="1" applyBorder="1"/>
    <xf numFmtId="9" fontId="0" fillId="0" borderId="11" xfId="2" applyFont="1" applyBorder="1"/>
    <xf numFmtId="9" fontId="0" fillId="0" borderId="13" xfId="2" applyFont="1" applyBorder="1"/>
    <xf numFmtId="9" fontId="0" fillId="0" borderId="16" xfId="2" applyFont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17" xfId="0" applyBorder="1"/>
    <xf numFmtId="0" fontId="0" fillId="0" borderId="26" xfId="0" applyBorder="1"/>
    <xf numFmtId="0" fontId="0" fillId="0" borderId="19" xfId="0" applyBorder="1"/>
    <xf numFmtId="9" fontId="0" fillId="0" borderId="14" xfId="2" applyFont="1" applyBorder="1"/>
    <xf numFmtId="9" fontId="0" fillId="0" borderId="17" xfId="2" applyFont="1" applyBorder="1"/>
    <xf numFmtId="10" fontId="0" fillId="0" borderId="0" xfId="0" applyNumberFormat="1"/>
    <xf numFmtId="0" fontId="4" fillId="0" borderId="21" xfId="0" applyFont="1" applyBorder="1" applyAlignment="1">
      <alignment horizontal="center" wrapText="1"/>
    </xf>
    <xf numFmtId="0" fontId="4" fillId="0" borderId="0" xfId="0" applyFont="1"/>
    <xf numFmtId="0" fontId="3" fillId="2" borderId="2" xfId="0" applyFont="1" applyFill="1" applyBorder="1"/>
    <xf numFmtId="9" fontId="1" fillId="2" borderId="7" xfId="2" applyNumberFormat="1" applyFill="1" applyBorder="1"/>
    <xf numFmtId="9" fontId="1" fillId="2" borderId="17" xfId="2" applyNumberFormat="1" applyFill="1" applyBorder="1"/>
    <xf numFmtId="9" fontId="1" fillId="2" borderId="18" xfId="2" applyNumberFormat="1" applyFill="1" applyBorder="1"/>
    <xf numFmtId="9" fontId="6" fillId="2" borderId="7" xfId="2" applyFont="1" applyFill="1" applyBorder="1"/>
    <xf numFmtId="9" fontId="6" fillId="2" borderId="17" xfId="2" applyFont="1" applyFill="1" applyBorder="1"/>
    <xf numFmtId="9" fontId="6" fillId="2" borderId="11" xfId="2" applyFont="1" applyFill="1" applyBorder="1"/>
    <xf numFmtId="0" fontId="4" fillId="0" borderId="0" xfId="1"/>
    <xf numFmtId="0" fontId="3" fillId="0" borderId="34" xfId="1" applyFont="1" applyBorder="1"/>
    <xf numFmtId="9" fontId="6" fillId="3" borderId="7" xfId="3" applyFont="1" applyFill="1" applyBorder="1"/>
    <xf numFmtId="9" fontId="0" fillId="0" borderId="7" xfId="3" applyFont="1" applyBorder="1"/>
    <xf numFmtId="0" fontId="3" fillId="0" borderId="2" xfId="1" applyFont="1" applyBorder="1"/>
    <xf numFmtId="9" fontId="3" fillId="4" borderId="17" xfId="3" applyFont="1" applyFill="1" applyBorder="1"/>
    <xf numFmtId="9" fontId="6" fillId="4" borderId="7" xfId="3" applyFont="1" applyFill="1" applyBorder="1"/>
    <xf numFmtId="9" fontId="3" fillId="2" borderId="7" xfId="3" applyFont="1" applyFill="1" applyBorder="1"/>
    <xf numFmtId="9" fontId="6" fillId="2" borderId="7" xfId="3" applyFont="1" applyFill="1" applyBorder="1"/>
    <xf numFmtId="9" fontId="3" fillId="4" borderId="7" xfId="3" applyFont="1" applyFill="1" applyBorder="1"/>
    <xf numFmtId="0" fontId="3" fillId="2" borderId="2" xfId="1" applyFont="1" applyFill="1" applyBorder="1"/>
    <xf numFmtId="0" fontId="3" fillId="0" borderId="22" xfId="1" applyFont="1" applyBorder="1" applyAlignment="1">
      <alignment horizontal="center" wrapText="1"/>
    </xf>
    <xf numFmtId="0" fontId="3" fillId="3" borderId="17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0" borderId="7" xfId="1" applyFont="1" applyBorder="1" applyAlignment="1">
      <alignment wrapText="1"/>
    </xf>
    <xf numFmtId="0" fontId="4" fillId="0" borderId="2" xfId="1" applyBorder="1"/>
    <xf numFmtId="0" fontId="4" fillId="0" borderId="35" xfId="1" applyBorder="1"/>
    <xf numFmtId="9" fontId="3" fillId="0" borderId="25" xfId="3" applyNumberFormat="1" applyFont="1" applyBorder="1"/>
    <xf numFmtId="9" fontId="4" fillId="0" borderId="24" xfId="3" applyNumberFormat="1" applyBorder="1"/>
    <xf numFmtId="9" fontId="3" fillId="0" borderId="24" xfId="3" applyNumberFormat="1" applyFont="1" applyBorder="1"/>
    <xf numFmtId="9" fontId="3" fillId="0" borderId="26" xfId="3" applyNumberFormat="1" applyFont="1" applyBorder="1"/>
    <xf numFmtId="0" fontId="3" fillId="0" borderId="23" xfId="1" applyFont="1" applyBorder="1"/>
    <xf numFmtId="9" fontId="3" fillId="0" borderId="11" xfId="3" applyNumberFormat="1" applyFont="1" applyBorder="1"/>
    <xf numFmtId="9" fontId="4" fillId="0" borderId="7" xfId="3" applyNumberFormat="1" applyBorder="1"/>
    <xf numFmtId="9" fontId="3" fillId="0" borderId="7" xfId="3" applyNumberFormat="1" applyFont="1" applyBorder="1"/>
    <xf numFmtId="9" fontId="3" fillId="0" borderId="17" xfId="3" applyNumberFormat="1" applyFont="1" applyBorder="1"/>
    <xf numFmtId="9" fontId="3" fillId="2" borderId="11" xfId="3" applyNumberFormat="1" applyFont="1" applyFill="1" applyBorder="1"/>
    <xf numFmtId="9" fontId="4" fillId="2" borderId="7" xfId="3" applyNumberFormat="1" applyFill="1" applyBorder="1"/>
    <xf numFmtId="9" fontId="3" fillId="2" borderId="7" xfId="3" applyNumberFormat="1" applyFont="1" applyFill="1" applyBorder="1"/>
    <xf numFmtId="9" fontId="3" fillId="2" borderId="17" xfId="3" applyNumberFormat="1" applyFont="1" applyFill="1" applyBorder="1"/>
    <xf numFmtId="9" fontId="3" fillId="0" borderId="16" xfId="3" applyNumberFormat="1" applyFont="1" applyBorder="1"/>
    <xf numFmtId="9" fontId="4" fillId="0" borderId="13" xfId="3" applyNumberFormat="1" applyBorder="1"/>
    <xf numFmtId="9" fontId="3" fillId="0" borderId="13" xfId="3" applyNumberFormat="1" applyFont="1" applyBorder="1"/>
    <xf numFmtId="9" fontId="3" fillId="0" borderId="14" xfId="3" applyNumberFormat="1" applyFont="1" applyBorder="1"/>
    <xf numFmtId="0" fontId="3" fillId="0" borderId="1" xfId="1" applyFont="1" applyBorder="1"/>
    <xf numFmtId="0" fontId="3" fillId="0" borderId="21" xfId="1" applyFont="1" applyBorder="1" applyAlignment="1">
      <alignment horizontal="center" wrapText="1"/>
    </xf>
    <xf numFmtId="0" fontId="3" fillId="0" borderId="36" xfId="1" applyFont="1" applyBorder="1" applyAlignment="1">
      <alignment horizontal="center" wrapText="1"/>
    </xf>
    <xf numFmtId="0" fontId="5" fillId="0" borderId="37" xfId="1" applyFont="1" applyBorder="1" applyAlignment="1"/>
    <xf numFmtId="0" fontId="5" fillId="0" borderId="0" xfId="1" applyFont="1"/>
    <xf numFmtId="9" fontId="3" fillId="0" borderId="7" xfId="3" applyFont="1" applyBorder="1"/>
    <xf numFmtId="9" fontId="3" fillId="3" borderId="7" xfId="3" applyFont="1" applyFill="1" applyBorder="1"/>
    <xf numFmtId="9" fontId="3" fillId="3" borderId="17" xfId="3" applyFont="1" applyFill="1" applyBorder="1"/>
    <xf numFmtId="9" fontId="0" fillId="0" borderId="2" xfId="0" applyNumberFormat="1" applyBorder="1"/>
    <xf numFmtId="9" fontId="0" fillId="2" borderId="2" xfId="0" applyNumberFormat="1" applyFill="1" applyBorder="1"/>
    <xf numFmtId="0" fontId="3" fillId="2" borderId="3" xfId="0" applyFont="1" applyFill="1" applyBorder="1"/>
    <xf numFmtId="9" fontId="1" fillId="2" borderId="8" xfId="2" applyNumberFormat="1" applyFill="1" applyBorder="1"/>
    <xf numFmtId="9" fontId="6" fillId="2" borderId="8" xfId="2" applyNumberFormat="1" applyFont="1" applyFill="1" applyBorder="1"/>
    <xf numFmtId="9" fontId="1" fillId="2" borderId="19" xfId="2" applyNumberFormat="1" applyFill="1" applyBorder="1"/>
    <xf numFmtId="9" fontId="0" fillId="2" borderId="3" xfId="0" applyNumberFormat="1" applyFill="1" applyBorder="1"/>
    <xf numFmtId="0" fontId="4" fillId="0" borderId="24" xfId="0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9" fontId="4" fillId="0" borderId="1" xfId="3" applyNumberFormat="1" applyFont="1" applyBorder="1"/>
    <xf numFmtId="0" fontId="1" fillId="0" borderId="5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9" fontId="1" fillId="2" borderId="47" xfId="2" applyNumberFormat="1" applyFill="1" applyBorder="1"/>
    <xf numFmtId="9" fontId="1" fillId="0" borderId="28" xfId="2" applyNumberFormat="1" applyBorder="1"/>
    <xf numFmtId="0" fontId="3" fillId="0" borderId="36" xfId="0" applyFont="1" applyBorder="1" applyAlignment="1">
      <alignment horizontal="center" wrapText="1"/>
    </xf>
    <xf numFmtId="9" fontId="1" fillId="0" borderId="50" xfId="2" applyNumberFormat="1" applyBorder="1"/>
    <xf numFmtId="0" fontId="4" fillId="0" borderId="51" xfId="0" applyFont="1" applyBorder="1" applyAlignment="1">
      <alignment horizontal="center" wrapText="1"/>
    </xf>
    <xf numFmtId="9" fontId="1" fillId="2" borderId="52" xfId="2" applyNumberFormat="1" applyFill="1" applyBorder="1"/>
    <xf numFmtId="0" fontId="3" fillId="0" borderId="7" xfId="1" applyFont="1" applyFill="1" applyBorder="1" applyAlignment="1">
      <alignment wrapText="1"/>
    </xf>
    <xf numFmtId="0" fontId="3" fillId="0" borderId="17" xfId="1" applyFont="1" applyFill="1" applyBorder="1" applyAlignment="1">
      <alignment wrapText="1"/>
    </xf>
    <xf numFmtId="0" fontId="3" fillId="0" borderId="11" xfId="1" applyFont="1" applyFill="1" applyBorder="1" applyAlignment="1">
      <alignment wrapText="1"/>
    </xf>
    <xf numFmtId="9" fontId="0" fillId="0" borderId="0" xfId="0" applyNumberFormat="1"/>
    <xf numFmtId="0" fontId="1" fillId="0" borderId="26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9" fontId="4" fillId="0" borderId="0" xfId="2" applyFont="1"/>
    <xf numFmtId="0" fontId="0" fillId="0" borderId="55" xfId="0" applyBorder="1"/>
    <xf numFmtId="9" fontId="1" fillId="0" borderId="18" xfId="2" applyNumberFormat="1" applyFont="1" applyBorder="1"/>
    <xf numFmtId="9" fontId="1" fillId="0" borderId="47" xfId="2" applyNumberFormat="1" applyFont="1" applyBorder="1"/>
    <xf numFmtId="9" fontId="1" fillId="0" borderId="7" xfId="2" applyNumberFormat="1" applyFont="1" applyBorder="1"/>
    <xf numFmtId="9" fontId="1" fillId="0" borderId="52" xfId="2" applyNumberFormat="1" applyFont="1" applyBorder="1"/>
    <xf numFmtId="9" fontId="1" fillId="2" borderId="18" xfId="2" applyNumberFormat="1" applyFont="1" applyFill="1" applyBorder="1"/>
    <xf numFmtId="9" fontId="1" fillId="2" borderId="47" xfId="2" applyNumberFormat="1" applyFont="1" applyFill="1" applyBorder="1"/>
    <xf numFmtId="9" fontId="1" fillId="2" borderId="7" xfId="2" applyNumberFormat="1" applyFont="1" applyFill="1" applyBorder="1"/>
    <xf numFmtId="9" fontId="1" fillId="2" borderId="52" xfId="2" applyNumberFormat="1" applyFont="1" applyFill="1" applyBorder="1"/>
    <xf numFmtId="9" fontId="1" fillId="0" borderId="28" xfId="2" applyNumberFormat="1" applyFont="1" applyBorder="1"/>
    <xf numFmtId="9" fontId="1" fillId="0" borderId="48" xfId="2" applyNumberFormat="1" applyFont="1" applyBorder="1"/>
    <xf numFmtId="9" fontId="1" fillId="0" borderId="24" xfId="2" applyNumberFormat="1" applyFont="1" applyBorder="1"/>
    <xf numFmtId="9" fontId="1" fillId="0" borderId="54" xfId="2" applyNumberFormat="1" applyFont="1" applyBorder="1"/>
    <xf numFmtId="9" fontId="3" fillId="0" borderId="50" xfId="2" applyNumberFormat="1" applyFont="1" applyBorder="1"/>
    <xf numFmtId="9" fontId="3" fillId="2" borderId="47" xfId="2" applyNumberFormat="1" applyFont="1" applyFill="1" applyBorder="1"/>
    <xf numFmtId="9" fontId="3" fillId="0" borderId="47" xfId="2" applyNumberFormat="1" applyFont="1" applyBorder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41" xfId="1" applyFont="1" applyBorder="1" applyAlignment="1">
      <alignment horizontal="center"/>
    </xf>
    <xf numFmtId="0" fontId="3" fillId="0" borderId="38" xfId="1" applyFont="1" applyBorder="1" applyAlignment="1">
      <alignment horizontal="center"/>
    </xf>
    <xf numFmtId="0" fontId="3" fillId="0" borderId="43" xfId="1" applyFont="1" applyBorder="1" applyAlignment="1">
      <alignment horizontal="center"/>
    </xf>
    <xf numFmtId="0" fontId="3" fillId="0" borderId="42" xfId="1" applyFont="1" applyBorder="1" applyAlignment="1">
      <alignment horizontal="center"/>
    </xf>
    <xf numFmtId="0" fontId="5" fillId="0" borderId="37" xfId="0" applyFont="1" applyBorder="1" applyAlignment="1"/>
    <xf numFmtId="0" fontId="3" fillId="0" borderId="38" xfId="1" applyFont="1" applyBorder="1" applyAlignment="1"/>
    <xf numFmtId="0" fontId="3" fillId="0" borderId="43" xfId="1" applyFont="1" applyBorder="1" applyAlignment="1"/>
    <xf numFmtId="0" fontId="4" fillId="0" borderId="0" xfId="1" applyAlignment="1">
      <alignment horizontal="center"/>
    </xf>
    <xf numFmtId="0" fontId="3" fillId="0" borderId="41" xfId="0" applyFont="1" applyBorder="1" applyAlignment="1"/>
    <xf numFmtId="0" fontId="3" fillId="0" borderId="38" xfId="0" applyFont="1" applyBorder="1" applyAlignment="1"/>
    <xf numFmtId="0" fontId="3" fillId="0" borderId="42" xfId="0" applyFont="1" applyBorder="1" applyAlignment="1"/>
    <xf numFmtId="0" fontId="4" fillId="0" borderId="39" xfId="1" applyBorder="1" applyAlignment="1"/>
    <xf numFmtId="0" fontId="4" fillId="0" borderId="40" xfId="1" applyBorder="1" applyAlignment="1"/>
    <xf numFmtId="0" fontId="3" fillId="0" borderId="46" xfId="1" applyFont="1" applyBorder="1" applyAlignment="1"/>
    <xf numFmtId="0" fontId="3" fillId="0" borderId="43" xfId="0" applyFont="1" applyBorder="1" applyAlignment="1"/>
    <xf numFmtId="0" fontId="3" fillId="0" borderId="46" xfId="0" applyFont="1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34" xfId="0" applyBorder="1" applyAlignment="1"/>
    <xf numFmtId="0" fontId="3" fillId="0" borderId="35" xfId="0" applyFont="1" applyBorder="1" applyAlignment="1"/>
    <xf numFmtId="0" fontId="3" fillId="0" borderId="44" xfId="0" applyFont="1" applyBorder="1" applyAlignment="1"/>
    <xf numFmtId="0" fontId="3" fillId="0" borderId="45" xfId="0" applyFont="1" applyBorder="1" applyAlignment="1"/>
    <xf numFmtId="0" fontId="0" fillId="0" borderId="56" xfId="0" applyFill="1" applyBorder="1"/>
    <xf numFmtId="0" fontId="3" fillId="0" borderId="44" xfId="1" applyFont="1" applyBorder="1" applyAlignment="1">
      <alignment horizontal="center"/>
    </xf>
    <xf numFmtId="0" fontId="1" fillId="0" borderId="0" xfId="0" applyFont="1"/>
    <xf numFmtId="0" fontId="4" fillId="0" borderId="59" xfId="0" applyFont="1" applyBorder="1" applyAlignment="1">
      <alignment horizontal="center" wrapText="1"/>
    </xf>
    <xf numFmtId="165" fontId="7" fillId="5" borderId="7" xfId="4" applyNumberFormat="1" applyFont="1" applyFill="1" applyBorder="1" applyAlignment="1">
      <alignment horizontal="right" vertical="top"/>
    </xf>
    <xf numFmtId="165" fontId="7" fillId="5" borderId="13" xfId="4" applyNumberFormat="1" applyFont="1" applyFill="1" applyBorder="1" applyAlignment="1">
      <alignment horizontal="right" vertical="top"/>
    </xf>
    <xf numFmtId="0" fontId="0" fillId="0" borderId="21" xfId="0" applyBorder="1" applyAlignment="1">
      <alignment horizontal="center"/>
    </xf>
    <xf numFmtId="165" fontId="7" fillId="0" borderId="61" xfId="5" applyNumberFormat="1" applyFont="1" applyBorder="1" applyAlignment="1">
      <alignment horizontal="right" vertical="top"/>
    </xf>
    <xf numFmtId="165" fontId="7" fillId="0" borderId="60" xfId="5" applyNumberFormat="1" applyFont="1" applyBorder="1" applyAlignment="1">
      <alignment horizontal="right" vertical="top"/>
    </xf>
    <xf numFmtId="165" fontId="7" fillId="0" borderId="64" xfId="5" applyNumberFormat="1" applyFont="1" applyBorder="1" applyAlignment="1">
      <alignment horizontal="right" vertical="top"/>
    </xf>
    <xf numFmtId="165" fontId="7" fillId="0" borderId="62" xfId="5" applyNumberFormat="1" applyFont="1" applyBorder="1" applyAlignment="1">
      <alignment horizontal="right" vertical="top"/>
    </xf>
    <xf numFmtId="165" fontId="0" fillId="0" borderId="12" xfId="0" applyNumberFormat="1" applyBorder="1"/>
    <xf numFmtId="165" fontId="7" fillId="0" borderId="65" xfId="5" applyNumberFormat="1" applyFont="1" applyBorder="1" applyAlignment="1">
      <alignment horizontal="right" vertical="top"/>
    </xf>
    <xf numFmtId="165" fontId="7" fillId="0" borderId="66" xfId="5" applyNumberFormat="1" applyFont="1" applyBorder="1" applyAlignment="1">
      <alignment horizontal="right" vertical="top"/>
    </xf>
    <xf numFmtId="165" fontId="7" fillId="0" borderId="67" xfId="5" applyNumberFormat="1" applyFont="1" applyBorder="1" applyAlignment="1">
      <alignment horizontal="right" vertical="top"/>
    </xf>
    <xf numFmtId="9" fontId="1" fillId="2" borderId="13" xfId="2" applyNumberFormat="1" applyFill="1" applyBorder="1"/>
    <xf numFmtId="9" fontId="1" fillId="2" borderId="12" xfId="2" applyNumberFormat="1" applyFill="1" applyBorder="1"/>
    <xf numFmtId="9" fontId="0" fillId="0" borderId="68" xfId="0" applyNumberFormat="1" applyBorder="1"/>
    <xf numFmtId="9" fontId="0" fillId="2" borderId="68" xfId="0" applyNumberFormat="1" applyFill="1" applyBorder="1"/>
    <xf numFmtId="9" fontId="0" fillId="2" borderId="63" xfId="0" applyNumberFormat="1" applyFill="1" applyBorder="1"/>
    <xf numFmtId="9" fontId="0" fillId="2" borderId="8" xfId="2" applyNumberFormat="1" applyFont="1" applyFill="1" applyBorder="1"/>
    <xf numFmtId="9" fontId="0" fillId="2" borderId="19" xfId="2" applyNumberFormat="1" applyFont="1" applyFill="1" applyBorder="1"/>
    <xf numFmtId="9" fontId="1" fillId="2" borderId="20" xfId="2" applyNumberFormat="1" applyFill="1" applyBorder="1"/>
    <xf numFmtId="9" fontId="1" fillId="2" borderId="20" xfId="2" applyNumberFormat="1" applyFont="1" applyFill="1" applyBorder="1"/>
    <xf numFmtId="9" fontId="1" fillId="2" borderId="49" xfId="2" applyNumberFormat="1" applyFont="1" applyFill="1" applyBorder="1"/>
    <xf numFmtId="9" fontId="1" fillId="2" borderId="8" xfId="2" applyNumberFormat="1" applyFont="1" applyFill="1" applyBorder="1"/>
    <xf numFmtId="9" fontId="1" fillId="2" borderId="53" xfId="2" applyNumberFormat="1" applyFont="1" applyFill="1" applyBorder="1"/>
    <xf numFmtId="9" fontId="1" fillId="2" borderId="3" xfId="2" applyNumberFormat="1" applyFill="1" applyBorder="1"/>
    <xf numFmtId="9" fontId="1" fillId="2" borderId="14" xfId="2" applyNumberFormat="1" applyFill="1" applyBorder="1"/>
    <xf numFmtId="9" fontId="1" fillId="0" borderId="69" xfId="2" applyNumberFormat="1" applyBorder="1"/>
    <xf numFmtId="9" fontId="1" fillId="2" borderId="69" xfId="2" applyNumberFormat="1" applyFill="1" applyBorder="1"/>
    <xf numFmtId="9" fontId="0" fillId="2" borderId="8" xfId="2" applyFont="1" applyFill="1" applyBorder="1"/>
    <xf numFmtId="9" fontId="0" fillId="2" borderId="19" xfId="2" applyFont="1" applyFill="1" applyBorder="1"/>
    <xf numFmtId="9" fontId="0" fillId="2" borderId="14" xfId="2" applyFont="1" applyFill="1" applyBorder="1"/>
    <xf numFmtId="9" fontId="0" fillId="2" borderId="12" xfId="2" applyFont="1" applyFill="1" applyBorder="1"/>
    <xf numFmtId="0" fontId="3" fillId="2" borderId="3" xfId="1" applyFont="1" applyFill="1" applyBorder="1"/>
    <xf numFmtId="9" fontId="4" fillId="2" borderId="8" xfId="3" applyNumberFormat="1" applyFill="1" applyBorder="1"/>
    <xf numFmtId="9" fontId="3" fillId="2" borderId="8" xfId="3" applyNumberFormat="1" applyFont="1" applyFill="1" applyBorder="1"/>
    <xf numFmtId="9" fontId="0" fillId="2" borderId="8" xfId="3" applyNumberFormat="1" applyFont="1" applyFill="1" applyBorder="1"/>
    <xf numFmtId="9" fontId="3" fillId="2" borderId="19" xfId="3" applyNumberFormat="1" applyFont="1" applyFill="1" applyBorder="1"/>
    <xf numFmtId="9" fontId="3" fillId="2" borderId="12" xfId="3" applyNumberFormat="1" applyFont="1" applyFill="1" applyBorder="1"/>
    <xf numFmtId="9" fontId="0" fillId="2" borderId="8" xfId="3" applyFont="1" applyFill="1" applyBorder="1"/>
    <xf numFmtId="9" fontId="3" fillId="2" borderId="8" xfId="3" applyFont="1" applyFill="1" applyBorder="1"/>
    <xf numFmtId="9" fontId="6" fillId="4" borderId="8" xfId="3" applyFont="1" applyFill="1" applyBorder="1"/>
    <xf numFmtId="9" fontId="3" fillId="4" borderId="8" xfId="3" applyFont="1" applyFill="1" applyBorder="1"/>
    <xf numFmtId="9" fontId="3" fillId="4" borderId="19" xfId="3" applyFont="1" applyFill="1" applyBorder="1"/>
    <xf numFmtId="9" fontId="3" fillId="2" borderId="49" xfId="2" applyNumberFormat="1" applyFont="1" applyFill="1" applyBorder="1"/>
    <xf numFmtId="9" fontId="4" fillId="2" borderId="3" xfId="3" applyNumberFormat="1" applyFont="1" applyFill="1" applyBorder="1"/>
    <xf numFmtId="9" fontId="4" fillId="0" borderId="13" xfId="3" applyBorder="1"/>
    <xf numFmtId="9" fontId="3" fillId="0" borderId="16" xfId="3" applyFont="1" applyBorder="1"/>
    <xf numFmtId="9" fontId="4" fillId="2" borderId="7" xfId="3" applyFill="1" applyBorder="1"/>
    <xf numFmtId="9" fontId="3" fillId="2" borderId="11" xfId="3" applyFont="1" applyFill="1" applyBorder="1"/>
    <xf numFmtId="9" fontId="4" fillId="0" borderId="7" xfId="3" applyBorder="1"/>
    <xf numFmtId="9" fontId="3" fillId="0" borderId="11" xfId="3" applyFont="1" applyBorder="1"/>
    <xf numFmtId="9" fontId="4" fillId="0" borderId="24" xfId="3" applyBorder="1"/>
    <xf numFmtId="9" fontId="3" fillId="0" borderId="25" xfId="3" applyFont="1" applyBorder="1"/>
    <xf numFmtId="9" fontId="4" fillId="2" borderId="8" xfId="3" applyFill="1" applyBorder="1"/>
    <xf numFmtId="9" fontId="3" fillId="2" borderId="12" xfId="3" applyFont="1" applyFill="1" applyBorder="1"/>
    <xf numFmtId="0" fontId="1" fillId="0" borderId="0" xfId="1" applyFont="1"/>
    <xf numFmtId="0" fontId="3" fillId="0" borderId="21" xfId="1" applyFont="1" applyFill="1" applyBorder="1" applyAlignment="1">
      <alignment horizontal="center" wrapText="1"/>
    </xf>
    <xf numFmtId="9" fontId="4" fillId="2" borderId="1" xfId="3" applyNumberFormat="1" applyFont="1" applyFill="1" applyBorder="1"/>
    <xf numFmtId="9" fontId="4" fillId="2" borderId="63" xfId="3" applyNumberFormat="1" applyFont="1" applyFill="1" applyBorder="1"/>
    <xf numFmtId="9" fontId="4" fillId="0" borderId="68" xfId="3" applyNumberFormat="1" applyFont="1" applyBorder="1"/>
    <xf numFmtId="9" fontId="4" fillId="2" borderId="70" xfId="3" applyNumberFormat="1" applyFont="1" applyFill="1" applyBorder="1"/>
    <xf numFmtId="9" fontId="4" fillId="0" borderId="70" xfId="3" applyNumberFormat="1" applyFont="1" applyBorder="1"/>
    <xf numFmtId="9" fontId="1" fillId="0" borderId="71" xfId="2" applyNumberFormat="1" applyBorder="1"/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5" fillId="0" borderId="37" xfId="0" applyFont="1" applyFill="1" applyBorder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_retention_N" xfId="4" xr:uid="{A33EB61D-4FF7-4C1D-84DD-3DD555E6DC8C}"/>
    <cellStyle name="Normal_Sheet1" xfId="5" xr:uid="{A99297A6-D49C-4788-B4B2-1CE1A5CA5A39}"/>
    <cellStyle name="Percent" xfId="2" builtinId="5"/>
    <cellStyle name="Percent 2" xfId="3" xr:uid="{00000000-0005-0000-0000-000003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Graduation by School/College</a:t>
            </a:r>
          </a:p>
          <a:p>
            <a:pPr>
              <a:defRPr/>
            </a:pPr>
            <a:r>
              <a:rPr lang="en-US" sz="1100"/>
              <a:t>Students Entering in 2014-2018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'Grad rate summary'!$U$2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'Grad rate summary'!$A$3:$A$9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OTHER</c:v>
                </c:pt>
              </c:strCache>
            </c:strRef>
          </c:cat>
          <c:val>
            <c:numRef>
              <c:f>'Grad rate summary'!$U$3:$U$9</c:f>
              <c:numCache>
                <c:formatCode>0%</c:formatCode>
                <c:ptCount val="7"/>
                <c:pt idx="0">
                  <c:v>0.58690744920993232</c:v>
                </c:pt>
                <c:pt idx="1">
                  <c:v>0.52542372881355925</c:v>
                </c:pt>
                <c:pt idx="2">
                  <c:v>0.63513513513513509</c:v>
                </c:pt>
                <c:pt idx="3">
                  <c:v>0.57264957264957261</c:v>
                </c:pt>
                <c:pt idx="4">
                  <c:v>0.60429447852760743</c:v>
                </c:pt>
                <c:pt idx="5">
                  <c:v>0.62048192771084332</c:v>
                </c:pt>
                <c:pt idx="6">
                  <c:v>0.44051446945337619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DC1-448D-B95D-8C5BC11CFDC9}"/>
            </c:ext>
          </c:extLst>
        </c:ser>
        <c:ser>
          <c:idx val="1"/>
          <c:order val="1"/>
          <c:tx>
            <c:strRef>
              <c:f>'Grad rate summary'!$V$2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'Grad rate summary'!$A$3:$A$9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OTHER</c:v>
                </c:pt>
              </c:strCache>
            </c:strRef>
          </c:cat>
          <c:val>
            <c:numRef>
              <c:f>'Grad rate summary'!$V$3:$V$9</c:f>
              <c:numCache>
                <c:formatCode>0%</c:formatCode>
                <c:ptCount val="7"/>
                <c:pt idx="0">
                  <c:v>0.59106529209621994</c:v>
                </c:pt>
                <c:pt idx="1">
                  <c:v>0.52272727272727271</c:v>
                </c:pt>
                <c:pt idx="2">
                  <c:v>0.65822784810126578</c:v>
                </c:pt>
                <c:pt idx="3">
                  <c:v>0.52304147465437789</c:v>
                </c:pt>
                <c:pt idx="4">
                  <c:v>0.6109510086455332</c:v>
                </c:pt>
                <c:pt idx="5">
                  <c:v>0.59281437125748504</c:v>
                </c:pt>
                <c:pt idx="6">
                  <c:v>0.47023809523809523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9-4052-8073-9FBF19EC5AD9}"/>
            </c:ext>
          </c:extLst>
        </c:ser>
        <c:ser>
          <c:idx val="2"/>
          <c:order val="2"/>
          <c:tx>
            <c:strRef>
              <c:f>'Grad rate summary'!$W$2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'Grad rate summary'!$A$3:$A$9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OTHER</c:v>
                </c:pt>
              </c:strCache>
            </c:strRef>
          </c:cat>
          <c:val>
            <c:numRef>
              <c:f>'Grad rate summary'!$W$3:$W$9</c:f>
              <c:numCache>
                <c:formatCode>0%</c:formatCode>
                <c:ptCount val="7"/>
                <c:pt idx="0">
                  <c:v>0.59955995599559953</c:v>
                </c:pt>
                <c:pt idx="1">
                  <c:v>0.53086419753086422</c:v>
                </c:pt>
                <c:pt idx="2">
                  <c:v>0.62352941176470589</c:v>
                </c:pt>
                <c:pt idx="3">
                  <c:v>0.56908665105386413</c:v>
                </c:pt>
                <c:pt idx="4">
                  <c:v>0.65573770491803285</c:v>
                </c:pt>
                <c:pt idx="5">
                  <c:v>0.67015706806282727</c:v>
                </c:pt>
                <c:pt idx="6">
                  <c:v>0.39726027397260272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D9-4052-8073-9FBF19EC5AD9}"/>
            </c:ext>
          </c:extLst>
        </c:ser>
        <c:ser>
          <c:idx val="3"/>
          <c:order val="3"/>
          <c:tx>
            <c:strRef>
              <c:f>'Grad rate summary'!$X$2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'Grad rate summary'!$A$3:$A$9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OTHER</c:v>
                </c:pt>
              </c:strCache>
            </c:strRef>
          </c:cat>
          <c:val>
            <c:numRef>
              <c:f>'Grad rate summary'!$X$3:$X$9</c:f>
              <c:numCache>
                <c:formatCode>0%</c:formatCode>
                <c:ptCount val="7"/>
                <c:pt idx="0">
                  <c:v>0.59685230024213076</c:v>
                </c:pt>
                <c:pt idx="1">
                  <c:v>0.51775147928994092</c:v>
                </c:pt>
                <c:pt idx="2">
                  <c:v>0.69444444444444442</c:v>
                </c:pt>
                <c:pt idx="3">
                  <c:v>0.56415929203539827</c:v>
                </c:pt>
                <c:pt idx="4">
                  <c:v>0.59310344827586214</c:v>
                </c:pt>
                <c:pt idx="5">
                  <c:v>0.64666666666666672</c:v>
                </c:pt>
                <c:pt idx="6">
                  <c:v>0.46575342465753422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D9-4052-8073-9FBF19EC5AD9}"/>
            </c:ext>
          </c:extLst>
        </c:ser>
        <c:ser>
          <c:idx val="4"/>
          <c:order val="4"/>
          <c:tx>
            <c:strRef>
              <c:f>'Grad rate summary'!$Y$2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'Grad rate summary'!$A$3:$A$9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OTHER</c:v>
                </c:pt>
              </c:strCache>
            </c:strRef>
          </c:cat>
          <c:val>
            <c:numRef>
              <c:f>'Grad rate summary'!$Y$3:$Y$9</c:f>
              <c:numCache>
                <c:formatCode>0%</c:formatCode>
                <c:ptCount val="7"/>
                <c:pt idx="0">
                  <c:v>0.59209157127991674</c:v>
                </c:pt>
                <c:pt idx="1">
                  <c:v>0.54651162790697672</c:v>
                </c:pt>
                <c:pt idx="2">
                  <c:v>0.67164179104477606</c:v>
                </c:pt>
                <c:pt idx="3">
                  <c:v>0.56429942418426104</c:v>
                </c:pt>
                <c:pt idx="4">
                  <c:v>0.59661016949152545</c:v>
                </c:pt>
                <c:pt idx="5">
                  <c:v>0.71604938271604934</c:v>
                </c:pt>
                <c:pt idx="6">
                  <c:v>0.46483180428134557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D9-4052-8073-9FBF19EC5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8281696"/>
        <c:axId val="2098282240"/>
        <c:extLst/>
      </c:barChart>
      <c:catAx>
        <c:axId val="20982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2098282240"/>
        <c:crosses val="autoZero"/>
        <c:auto val="1"/>
        <c:lblAlgn val="ctr"/>
        <c:lblOffset val="100"/>
        <c:noMultiLvlLbl val="0"/>
      </c:catAx>
      <c:valAx>
        <c:axId val="20982822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98281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286" cy="6286500"/>
    <xdr:graphicFrame macro="">
      <xdr:nvGraphicFramePr>
        <xdr:cNvPr id="2" name="Chart 1" descr="This chart depicts the percentage of students graduating within 6 years by the school or college where the student graduated and the year the student entered OU (from 2008 to 2012)." title="Six Year Graduation Rates by School or College and Year Student Entered O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zoomScaleNormal="100" workbookViewId="0">
      <pane xSplit="1" ySplit="2" topLeftCell="J6" activePane="bottomRight" state="frozen"/>
      <selection pane="topRight" activeCell="B1" sqref="B1"/>
      <selection pane="bottomLeft" activeCell="A3" sqref="A3"/>
      <selection pane="bottomRight" activeCell="U39" sqref="U39:U40"/>
    </sheetView>
  </sheetViews>
  <sheetFormatPr defaultRowHeight="12.75" x14ac:dyDescent="0.2"/>
  <cols>
    <col min="1" max="1" width="20.140625" customWidth="1"/>
    <col min="2" max="25" width="8.42578125" customWidth="1"/>
  </cols>
  <sheetData>
    <row r="1" spans="1:26" ht="16.5" thickBot="1" x14ac:dyDescent="0.3">
      <c r="A1" s="173" t="s">
        <v>27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</row>
    <row r="2" spans="1:26" s="56" customFormat="1" ht="26.25" thickBot="1" x14ac:dyDescent="0.25">
      <c r="A2" s="49"/>
      <c r="B2" s="54">
        <v>1995</v>
      </c>
      <c r="C2" s="54">
        <v>1996</v>
      </c>
      <c r="D2" s="54">
        <v>1997</v>
      </c>
      <c r="E2" s="54">
        <v>1998</v>
      </c>
      <c r="F2" s="54">
        <v>1999</v>
      </c>
      <c r="G2" s="54">
        <v>2000</v>
      </c>
      <c r="H2" s="54">
        <v>2001</v>
      </c>
      <c r="I2" s="54">
        <v>2002</v>
      </c>
      <c r="J2" s="54">
        <v>2003</v>
      </c>
      <c r="K2" s="54">
        <v>2004</v>
      </c>
      <c r="L2" s="54">
        <v>2005</v>
      </c>
      <c r="M2" s="54">
        <v>2006</v>
      </c>
      <c r="N2" s="54">
        <v>2007</v>
      </c>
      <c r="O2" s="54">
        <v>2008</v>
      </c>
      <c r="P2" s="54">
        <v>2009</v>
      </c>
      <c r="Q2" s="54">
        <v>2010</v>
      </c>
      <c r="R2" s="54">
        <v>2011</v>
      </c>
      <c r="S2" s="54">
        <v>2012</v>
      </c>
      <c r="T2" s="54">
        <v>2013</v>
      </c>
      <c r="U2" s="54">
        <v>2014</v>
      </c>
      <c r="V2" s="54">
        <v>2015</v>
      </c>
      <c r="W2" s="54">
        <v>2016</v>
      </c>
      <c r="X2" s="54">
        <v>2017</v>
      </c>
      <c r="Y2" s="54">
        <v>2018</v>
      </c>
      <c r="Z2" s="55" t="s">
        <v>32</v>
      </c>
    </row>
    <row r="3" spans="1:26" ht="13.5" thickTop="1" x14ac:dyDescent="0.2">
      <c r="A3" s="26" t="s">
        <v>3</v>
      </c>
      <c r="B3" s="52">
        <v>0.45100000000000001</v>
      </c>
      <c r="C3" s="52">
        <v>0.38950276243093923</v>
      </c>
      <c r="D3" s="52">
        <v>0.43291139240506327</v>
      </c>
      <c r="E3" s="52">
        <v>0.44907407407407407</v>
      </c>
      <c r="F3" s="62">
        <v>0.43117408906882593</v>
      </c>
      <c r="G3" s="62">
        <v>0.42799188640973629</v>
      </c>
      <c r="H3" s="62">
        <v>0.44642857142857145</v>
      </c>
      <c r="I3" s="62">
        <v>0.45200000000000001</v>
      </c>
      <c r="J3" s="62">
        <v>0.41099999999999998</v>
      </c>
      <c r="K3" s="62">
        <v>0.40699999999999997</v>
      </c>
      <c r="L3" s="62">
        <v>0.42599999999999999</v>
      </c>
      <c r="M3" s="62">
        <v>0.45600000000000002</v>
      </c>
      <c r="N3" s="62">
        <v>0.45600000000000002</v>
      </c>
      <c r="O3" s="62">
        <f>graduation!AO4+graduation!AP4</f>
        <v>0.48290598290598291</v>
      </c>
      <c r="P3" s="62">
        <f>graduation!AR4+graduation!AS4</f>
        <v>0.43371943371943372</v>
      </c>
      <c r="Q3" s="62">
        <f>graduation!AU4+graduation!AV4</f>
        <v>0.5</v>
      </c>
      <c r="R3" s="62">
        <f>graduation!AX4+graduation!AY4</f>
        <v>0.52157829839704073</v>
      </c>
      <c r="S3" s="62">
        <f>graduation!BA4+graduation!BB4</f>
        <v>0.58628318584070793</v>
      </c>
      <c r="T3" s="62">
        <f>graduation!BD4+graduation!BE4</f>
        <v>0.58548707753479123</v>
      </c>
      <c r="U3" s="62">
        <f>graduation!BG4+graduation!BH4</f>
        <v>0.58690744920993232</v>
      </c>
      <c r="V3" s="62">
        <f>graduation!BJ4+graduation!BK4</f>
        <v>0.59106529209621994</v>
      </c>
      <c r="W3" s="62">
        <f>graduation!BM4+graduation!BN4</f>
        <v>0.59955995599559953</v>
      </c>
      <c r="X3" s="62">
        <f>graduation!BP4+graduation!BQ4</f>
        <v>0.59685230024213076</v>
      </c>
      <c r="Y3" s="62">
        <f>graduation!BS4+graduation!BT4</f>
        <v>0.59209157127991674</v>
      </c>
      <c r="Z3" s="53">
        <f t="shared" ref="Z3:Z10" si="0">AVERAGE(U3:Y3)</f>
        <v>0.59329531376475986</v>
      </c>
    </row>
    <row r="4" spans="1:26" x14ac:dyDescent="0.2">
      <c r="A4" s="67" t="s">
        <v>4</v>
      </c>
      <c r="B4" s="71">
        <v>0.43</v>
      </c>
      <c r="C4" s="71">
        <v>0.36601307189542481</v>
      </c>
      <c r="D4" s="71">
        <v>0.45810055865921789</v>
      </c>
      <c r="E4" s="71">
        <v>0.45077720207253885</v>
      </c>
      <c r="F4" s="72">
        <v>0.49372384937238495</v>
      </c>
      <c r="G4" s="72">
        <v>0.39819004524886875</v>
      </c>
      <c r="H4" s="72">
        <v>0.46118721461187212</v>
      </c>
      <c r="I4" s="72">
        <v>0.441</v>
      </c>
      <c r="J4" s="72">
        <v>0.40799999999999997</v>
      </c>
      <c r="K4" s="72">
        <v>0.36399999999999999</v>
      </c>
      <c r="L4" s="72">
        <v>0.41799999999999998</v>
      </c>
      <c r="M4" s="72">
        <v>0.46800000000000003</v>
      </c>
      <c r="N4" s="72">
        <v>0.47199999999999998</v>
      </c>
      <c r="O4" s="72">
        <f>graduation!AO5+graduation!AP5</f>
        <v>0.45620437956204374</v>
      </c>
      <c r="P4" s="72">
        <f>graduation!AR5+graduation!AS5</f>
        <v>0.45161290322580649</v>
      </c>
      <c r="Q4" s="72">
        <f>graduation!AU5+graduation!AV5</f>
        <v>0.44117647058823528</v>
      </c>
      <c r="R4" s="72">
        <f>graduation!AX5+graduation!AY5</f>
        <v>0.41269841269841273</v>
      </c>
      <c r="S4" s="72">
        <f>graduation!BA5+graduation!BB5</f>
        <v>0.56734693877551023</v>
      </c>
      <c r="T4" s="72">
        <f>graduation!BD5+graduation!BE5</f>
        <v>0.53420195439739415</v>
      </c>
      <c r="U4" s="72">
        <f>graduation!BG5+graduation!BH5</f>
        <v>0.52542372881355925</v>
      </c>
      <c r="V4" s="72">
        <f>graduation!BJ5+graduation!BK5</f>
        <v>0.52272727272727271</v>
      </c>
      <c r="W4" s="72">
        <f>graduation!BM5+graduation!BN5</f>
        <v>0.53086419753086422</v>
      </c>
      <c r="X4" s="72">
        <f>graduation!BP5+graduation!BQ5</f>
        <v>0.51775147928994092</v>
      </c>
      <c r="Y4" s="224">
        <f>graduation!BS5+graduation!BT5</f>
        <v>0.54651162790697672</v>
      </c>
      <c r="Z4" s="73">
        <f t="shared" si="0"/>
        <v>0.52865566125372276</v>
      </c>
    </row>
    <row r="5" spans="1:26" x14ac:dyDescent="0.2">
      <c r="A5" s="27" t="s">
        <v>5</v>
      </c>
      <c r="B5" s="50">
        <v>0.46100000000000002</v>
      </c>
      <c r="C5" s="50">
        <v>0.50694444444444442</v>
      </c>
      <c r="D5" s="50">
        <v>0.5</v>
      </c>
      <c r="E5" s="50">
        <v>0.50837988826815639</v>
      </c>
      <c r="F5" s="63">
        <v>0.50990099009900991</v>
      </c>
      <c r="G5" s="63">
        <v>0.48167539267015708</v>
      </c>
      <c r="H5" s="63">
        <v>0.45303867403314918</v>
      </c>
      <c r="I5" s="63">
        <v>0.46500000000000002</v>
      </c>
      <c r="J5" s="63">
        <v>0.498</v>
      </c>
      <c r="K5" s="63">
        <v>0.47</v>
      </c>
      <c r="L5" s="63">
        <v>0.52600000000000002</v>
      </c>
      <c r="M5" s="63">
        <v>0.55600000000000005</v>
      </c>
      <c r="N5" s="63">
        <v>0.45600000000000002</v>
      </c>
      <c r="O5" s="62">
        <f>graduation!AO6+graduation!AP6</f>
        <v>0.51200000000000001</v>
      </c>
      <c r="P5" s="62">
        <f>graduation!AR6+graduation!AS6</f>
        <v>0.55140186915887845</v>
      </c>
      <c r="Q5" s="62">
        <f>graduation!AU6+graduation!AV6</f>
        <v>0.52500000000000002</v>
      </c>
      <c r="R5" s="62">
        <f>graduation!AX6+graduation!AY6</f>
        <v>0.58415841584158423</v>
      </c>
      <c r="S5" s="62">
        <f>graduation!BA6+graduation!BB6</f>
        <v>0.65217391304347827</v>
      </c>
      <c r="T5" s="62">
        <f>graduation!BD6+graduation!BE6</f>
        <v>0.68055555555555558</v>
      </c>
      <c r="U5" s="62">
        <f>graduation!BG6+graduation!BH6</f>
        <v>0.63513513513513509</v>
      </c>
      <c r="V5" s="62">
        <f>graduation!BJ6+graduation!BK6</f>
        <v>0.65822784810126578</v>
      </c>
      <c r="W5" s="62">
        <f>graduation!BM6+graduation!BN6</f>
        <v>0.62352941176470589</v>
      </c>
      <c r="X5" s="62">
        <f>graduation!BP6+graduation!BQ6</f>
        <v>0.69444444444444442</v>
      </c>
      <c r="Y5" s="62">
        <f>graduation!BS6+graduation!BT6</f>
        <v>0.67164179104477606</v>
      </c>
      <c r="Z5" s="51">
        <f t="shared" si="0"/>
        <v>0.65659572609806538</v>
      </c>
    </row>
    <row r="6" spans="1:26" x14ac:dyDescent="0.2">
      <c r="A6" s="67" t="s">
        <v>6</v>
      </c>
      <c r="B6" s="71">
        <v>0.35</v>
      </c>
      <c r="C6" s="71">
        <v>0.40909090909090912</v>
      </c>
      <c r="D6" s="71">
        <v>0.43661971830985913</v>
      </c>
      <c r="E6" s="71">
        <v>0.48347107438016529</v>
      </c>
      <c r="F6" s="72">
        <v>0.40327868852459015</v>
      </c>
      <c r="G6" s="72">
        <v>0.41949152542372881</v>
      </c>
      <c r="H6" s="72">
        <v>0.41992882562277578</v>
      </c>
      <c r="I6" s="72">
        <v>0.44700000000000001</v>
      </c>
      <c r="J6" s="72">
        <v>0.34499999999999997</v>
      </c>
      <c r="K6" s="72">
        <v>0.41</v>
      </c>
      <c r="L6" s="72">
        <v>0.34100000000000003</v>
      </c>
      <c r="M6" s="72">
        <v>0.40300000000000002</v>
      </c>
      <c r="N6" s="72">
        <v>0.33100000000000002</v>
      </c>
      <c r="O6" s="72">
        <f>graduation!AO7+graduation!AP7</f>
        <v>0.42261904761904767</v>
      </c>
      <c r="P6" s="72">
        <f>graduation!AR7+graduation!AS7</f>
        <v>0.41666666666666663</v>
      </c>
      <c r="Q6" s="72">
        <f>graduation!AU7+graduation!AV7</f>
        <v>0.46527777777777779</v>
      </c>
      <c r="R6" s="72">
        <f>graduation!AX7+graduation!AY7</f>
        <v>0.4331550802139037</v>
      </c>
      <c r="S6" s="72">
        <f>graduation!BA7+graduation!BB7</f>
        <v>0.5</v>
      </c>
      <c r="T6" s="72">
        <f>graduation!BD7+graduation!BE7</f>
        <v>0.52758620689655178</v>
      </c>
      <c r="U6" s="72">
        <f>graduation!BG7+graduation!BH7</f>
        <v>0.57264957264957261</v>
      </c>
      <c r="V6" s="72">
        <f>graduation!BJ7+graduation!BK7</f>
        <v>0.52304147465437789</v>
      </c>
      <c r="W6" s="72">
        <f>graduation!BM7+graduation!BN7</f>
        <v>0.56908665105386413</v>
      </c>
      <c r="X6" s="72">
        <f>graduation!BP7+graduation!BQ7</f>
        <v>0.56415929203539827</v>
      </c>
      <c r="Y6" s="224">
        <f>graduation!BS7+graduation!BT7</f>
        <v>0.56429942418426104</v>
      </c>
      <c r="Z6" s="73">
        <f t="shared" si="0"/>
        <v>0.55864728291549481</v>
      </c>
    </row>
    <row r="7" spans="1:26" x14ac:dyDescent="0.2">
      <c r="A7" s="27" t="s">
        <v>7</v>
      </c>
      <c r="B7" s="50">
        <v>0.44500000000000001</v>
      </c>
      <c r="C7" s="50">
        <v>0.4580152671755725</v>
      </c>
      <c r="D7" s="50">
        <v>0.47916666666666669</v>
      </c>
      <c r="E7" s="50">
        <v>0.41880341880341881</v>
      </c>
      <c r="F7" s="63">
        <v>0.48275862068965519</v>
      </c>
      <c r="G7" s="63">
        <v>0.50666666666666671</v>
      </c>
      <c r="H7" s="63">
        <v>0.46376811594202899</v>
      </c>
      <c r="I7" s="63">
        <v>0.41799999999999998</v>
      </c>
      <c r="J7" s="63">
        <v>0.41699999999999998</v>
      </c>
      <c r="K7" s="63">
        <v>0.40300000000000002</v>
      </c>
      <c r="L7" s="63">
        <v>0.35199999999999998</v>
      </c>
      <c r="M7" s="63">
        <v>0.39700000000000002</v>
      </c>
      <c r="N7" s="63">
        <v>0.43099999999999999</v>
      </c>
      <c r="O7" s="62">
        <f>graduation!AO8+graduation!AP8</f>
        <v>0.52838427947598254</v>
      </c>
      <c r="P7" s="62">
        <f>graduation!AR8+graduation!AS8</f>
        <v>0.46417445482866038</v>
      </c>
      <c r="Q7" s="62">
        <f>graduation!AU8+graduation!AV8</f>
        <v>0.42904290429042902</v>
      </c>
      <c r="R7" s="62">
        <f>graduation!AX8+graduation!AY8</f>
        <v>0.47445255474452558</v>
      </c>
      <c r="S7" s="62">
        <f>graduation!BA8+graduation!BB8</f>
        <v>0.5331412103746398</v>
      </c>
      <c r="T7" s="62">
        <f>graduation!BD8+graduation!BE8</f>
        <v>0.5932721712538227</v>
      </c>
      <c r="U7" s="62">
        <f>graduation!BG8+graduation!BH8</f>
        <v>0.60429447852760743</v>
      </c>
      <c r="V7" s="62">
        <f>graduation!BJ8+graduation!BK8</f>
        <v>0.6109510086455332</v>
      </c>
      <c r="W7" s="62">
        <f>graduation!BM8+graduation!BN8</f>
        <v>0.65573770491803285</v>
      </c>
      <c r="X7" s="62">
        <f>graduation!BP8+graduation!BQ8</f>
        <v>0.59310344827586214</v>
      </c>
      <c r="Y7" s="62">
        <f>graduation!BS8+graduation!BT8</f>
        <v>0.59661016949152545</v>
      </c>
      <c r="Z7" s="51">
        <f t="shared" si="0"/>
        <v>0.61213936197171226</v>
      </c>
    </row>
    <row r="8" spans="1:26" x14ac:dyDescent="0.2">
      <c r="A8" s="67" t="s">
        <v>8</v>
      </c>
      <c r="B8" s="71">
        <v>0.42599999999999999</v>
      </c>
      <c r="C8" s="71">
        <v>0.38947368421052631</v>
      </c>
      <c r="D8" s="71">
        <v>0.42499999999999999</v>
      </c>
      <c r="E8" s="71">
        <v>0.45</v>
      </c>
      <c r="F8" s="72">
        <v>0.45588235294117646</v>
      </c>
      <c r="G8" s="72">
        <v>0.4823529411764706</v>
      </c>
      <c r="H8" s="72">
        <v>0.36666666666666664</v>
      </c>
      <c r="I8" s="72">
        <v>0.34699999999999998</v>
      </c>
      <c r="J8" s="72">
        <v>0.32600000000000001</v>
      </c>
      <c r="K8" s="72">
        <v>0.374</v>
      </c>
      <c r="L8" s="72">
        <v>0.36599999999999999</v>
      </c>
      <c r="M8" s="72">
        <v>0.38</v>
      </c>
      <c r="N8" s="72">
        <v>0.32700000000000001</v>
      </c>
      <c r="O8" s="72">
        <f>graduation!AO9+graduation!AP9</f>
        <v>0.37133550488599348</v>
      </c>
      <c r="P8" s="72">
        <f>graduation!AR9+graduation!AS9</f>
        <v>0.35126582278481011</v>
      </c>
      <c r="Q8" s="72">
        <f>graduation!AU9+graduation!AV9</f>
        <v>0.51449275362318836</v>
      </c>
      <c r="R8" s="72">
        <f>graduation!AX9+graduation!AY9</f>
        <v>0.40157480314960636</v>
      </c>
      <c r="S8" s="72">
        <f>graduation!BA9+graduation!BB9</f>
        <v>0.59398496240601495</v>
      </c>
      <c r="T8" s="72">
        <f>graduation!BD9+graduation!BE9</f>
        <v>0.64393939393939392</v>
      </c>
      <c r="U8" s="72">
        <f>graduation!BG9+graduation!BH9</f>
        <v>0.62048192771084332</v>
      </c>
      <c r="V8" s="72">
        <f>graduation!BJ9+graduation!BK9</f>
        <v>0.59281437125748504</v>
      </c>
      <c r="W8" s="72">
        <f>graduation!BM9+graduation!BN9</f>
        <v>0.67015706806282727</v>
      </c>
      <c r="X8" s="72">
        <f>graduation!BP9+graduation!BQ9</f>
        <v>0.64666666666666672</v>
      </c>
      <c r="Y8" s="224">
        <f>graduation!BS9+graduation!BT9</f>
        <v>0.71604938271604934</v>
      </c>
      <c r="Z8" s="73">
        <f t="shared" si="0"/>
        <v>0.64923388328277443</v>
      </c>
    </row>
    <row r="9" spans="1:26" x14ac:dyDescent="0.2">
      <c r="A9" s="27" t="s">
        <v>9</v>
      </c>
      <c r="B9" s="50">
        <v>0.33400000000000002</v>
      </c>
      <c r="C9" s="50">
        <v>0.39271255060728744</v>
      </c>
      <c r="D9" s="50">
        <v>0.37318840579710144</v>
      </c>
      <c r="E9" s="50">
        <v>0.49166666666666664</v>
      </c>
      <c r="F9" s="63">
        <v>0.42756183745583037</v>
      </c>
      <c r="G9" s="63">
        <v>0.45945945945945948</v>
      </c>
      <c r="H9" s="63">
        <v>0.45410628019323673</v>
      </c>
      <c r="I9" s="63">
        <v>0.42399999999999999</v>
      </c>
      <c r="J9" s="63">
        <v>0.41799999999999998</v>
      </c>
      <c r="K9" s="63">
        <v>0.371</v>
      </c>
      <c r="L9" s="63">
        <v>0.35099999999999998</v>
      </c>
      <c r="M9" s="63">
        <v>0.38800000000000001</v>
      </c>
      <c r="N9" s="63">
        <v>0.441</v>
      </c>
      <c r="O9" s="62">
        <f>graduation!AO10+graduation!AP10</f>
        <v>0.43115124153498874</v>
      </c>
      <c r="P9" s="62">
        <f>graduation!AR10+graduation!AS10</f>
        <v>0.46853146853146854</v>
      </c>
      <c r="Q9" s="62">
        <f>graduation!AU10+graduation!AV10</f>
        <v>0.41204819277108434</v>
      </c>
      <c r="R9" s="62">
        <f>graduation!AX10+graduation!AY10</f>
        <v>0.35860655737704916</v>
      </c>
      <c r="S9" s="62">
        <f>graduation!BA10+graduation!BB10</f>
        <v>0.47794117647058826</v>
      </c>
      <c r="T9" s="62">
        <f>graduation!BD10+graduation!BE10</f>
        <v>0.5</v>
      </c>
      <c r="U9" s="62">
        <f>graduation!BG10+graduation!BH10</f>
        <v>0.44051446945337619</v>
      </c>
      <c r="V9" s="62">
        <f>graduation!BJ10+graduation!BK10</f>
        <v>0.47023809523809523</v>
      </c>
      <c r="W9" s="62">
        <f>graduation!BM10+graduation!BN10</f>
        <v>0.39726027397260272</v>
      </c>
      <c r="X9" s="62">
        <f>graduation!BP10+graduation!BQ10</f>
        <v>0.46575342465753422</v>
      </c>
      <c r="Y9" s="62">
        <f>graduation!BS10+graduation!BT10</f>
        <v>0.46483180428134557</v>
      </c>
      <c r="Z9" s="51">
        <f t="shared" si="0"/>
        <v>0.44771961352059081</v>
      </c>
    </row>
    <row r="10" spans="1:26" ht="13.5" thickBot="1" x14ac:dyDescent="0.25">
      <c r="A10" s="118" t="s">
        <v>10</v>
      </c>
      <c r="B10" s="222">
        <v>0.41300000000000003</v>
      </c>
      <c r="C10" s="222">
        <v>0.40977443609022557</v>
      </c>
      <c r="D10" s="222">
        <v>0.43732970027247958</v>
      </c>
      <c r="E10" s="222">
        <v>0.46684894053315107</v>
      </c>
      <c r="F10" s="223">
        <v>0.44815465729349735</v>
      </c>
      <c r="G10" s="223">
        <v>0.44332210998877664</v>
      </c>
      <c r="H10" s="223">
        <v>0.44321940463065052</v>
      </c>
      <c r="I10" s="223">
        <v>0.437</v>
      </c>
      <c r="J10" s="223">
        <v>0.40670000000000001</v>
      </c>
      <c r="K10" s="223">
        <v>0.39700000000000002</v>
      </c>
      <c r="L10" s="223">
        <v>0.40300000000000002</v>
      </c>
      <c r="M10" s="223">
        <v>0.43</v>
      </c>
      <c r="N10" s="223">
        <v>0.42899999999999999</v>
      </c>
      <c r="O10" s="223">
        <f>graduation!AO13+graduation!AP13</f>
        <v>0.45596085409252674</v>
      </c>
      <c r="P10" s="222">
        <f>graduation!AR13+graduation!AS13</f>
        <v>0.43948497854077251</v>
      </c>
      <c r="Q10" s="223">
        <f>graduation!AU13+graduation!AV13</f>
        <v>0.46762589928057552</v>
      </c>
      <c r="R10" s="223">
        <f>graduation!AX13+graduation!AY13</f>
        <v>0.45669642857142856</v>
      </c>
      <c r="S10" s="223">
        <f>graduation!BA13+graduation!BB13</f>
        <v>0.55230834392206696</v>
      </c>
      <c r="T10" s="223">
        <f>graduation!BD13+graduation!BE13</f>
        <v>0.56816326530612238</v>
      </c>
      <c r="U10" s="223">
        <f>graduation!BG13+graduation!BH13</f>
        <v>0.56454960564549606</v>
      </c>
      <c r="V10" s="223">
        <f>graduation!BJ13+graduation!BK13</f>
        <v>0.55950540958268935</v>
      </c>
      <c r="W10" s="223">
        <f>graduation!BM13+graduation!BN13</f>
        <v>0.57520726411369916</v>
      </c>
      <c r="X10" s="223">
        <f>graduation!BP13+graduation!BQ13</f>
        <v>0.5694214876033058</v>
      </c>
      <c r="Y10" s="222">
        <f>graduation!BS13+graduation!BT13</f>
        <v>0.57527082555098996</v>
      </c>
      <c r="Z10" s="225">
        <f t="shared" si="0"/>
        <v>0.56879091849923602</v>
      </c>
    </row>
    <row r="14" spans="1:26" x14ac:dyDescent="0.2">
      <c r="J14" s="35"/>
    </row>
    <row r="15" spans="1:26" x14ac:dyDescent="0.2">
      <c r="I15" s="64"/>
      <c r="J15" s="35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</row>
    <row r="16" spans="1:26" x14ac:dyDescent="0.2">
      <c r="D16" s="64"/>
      <c r="E16" s="64"/>
      <c r="F16" s="64"/>
      <c r="G16" s="64"/>
      <c r="H16" s="64"/>
      <c r="I16" s="64"/>
      <c r="J16" s="35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</row>
    <row r="17" spans="4:25" x14ac:dyDescent="0.2">
      <c r="I17" s="64"/>
      <c r="J17" s="35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</row>
    <row r="18" spans="4:25" x14ac:dyDescent="0.2">
      <c r="D18" s="64"/>
      <c r="E18" s="64"/>
      <c r="F18" s="64"/>
      <c r="G18" s="64"/>
      <c r="H18" s="64"/>
      <c r="I18" s="64"/>
      <c r="J18" s="35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</row>
    <row r="19" spans="4:25" x14ac:dyDescent="0.2">
      <c r="I19" s="64"/>
      <c r="J19" s="35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</row>
    <row r="20" spans="4:25" x14ac:dyDescent="0.2">
      <c r="D20" s="64"/>
      <c r="E20" s="64"/>
      <c r="F20" s="64"/>
      <c r="G20" s="64"/>
      <c r="H20" s="64"/>
      <c r="I20" s="64"/>
      <c r="J20" s="35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</row>
    <row r="21" spans="4:25" x14ac:dyDescent="0.2">
      <c r="I21" s="64"/>
      <c r="J21" s="35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</row>
    <row r="22" spans="4:25" x14ac:dyDescent="0.2">
      <c r="D22" s="64"/>
      <c r="E22" s="64"/>
      <c r="F22" s="64"/>
      <c r="G22" s="64"/>
      <c r="H22" s="64"/>
      <c r="I22" s="64"/>
      <c r="J22" s="35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</row>
    <row r="23" spans="4:25" x14ac:dyDescent="0.2">
      <c r="J23" s="35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</row>
    <row r="24" spans="4:25" x14ac:dyDescent="0.2">
      <c r="D24" s="64"/>
      <c r="E24" s="64"/>
      <c r="F24" s="64"/>
      <c r="G24" s="64"/>
      <c r="H24" s="64"/>
      <c r="I24" s="64"/>
      <c r="J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</row>
    <row r="26" spans="4:25" x14ac:dyDescent="0.2">
      <c r="D26" s="64"/>
      <c r="E26" s="64"/>
      <c r="F26" s="64"/>
      <c r="G26" s="64"/>
      <c r="H26" s="64"/>
      <c r="I26" s="64"/>
      <c r="J26" s="64"/>
    </row>
    <row r="28" spans="4:25" x14ac:dyDescent="0.2">
      <c r="D28" s="64"/>
      <c r="E28" s="64"/>
      <c r="F28" s="64"/>
      <c r="G28" s="64"/>
      <c r="H28" s="64"/>
      <c r="I28" s="64"/>
      <c r="J28" s="64"/>
    </row>
    <row r="30" spans="4:25" x14ac:dyDescent="0.2">
      <c r="D30" s="64"/>
      <c r="E30" s="64"/>
      <c r="F30" s="64"/>
      <c r="G30" s="64"/>
      <c r="H30" s="64"/>
      <c r="I30" s="64"/>
      <c r="J30" s="64"/>
    </row>
  </sheetData>
  <phoneticPr fontId="2" type="noConversion"/>
  <pageMargins left="0.81" right="0.16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29"/>
  <sheetViews>
    <sheetView zoomScaleNormal="100" workbookViewId="0">
      <pane xSplit="1" ySplit="5" topLeftCell="AR6" activePane="bottomRight" state="frozen"/>
      <selection pane="topRight" activeCell="B1" sqref="B1"/>
      <selection pane="bottomLeft" activeCell="A4" sqref="A4"/>
      <selection pane="bottomRight" activeCell="BU30" sqref="BU30"/>
    </sheetView>
  </sheetViews>
  <sheetFormatPr defaultColWidth="9.140625" defaultRowHeight="12.75" x14ac:dyDescent="0.2"/>
  <cols>
    <col min="1" max="58" width="6" style="74" customWidth="1"/>
    <col min="59" max="61" width="6.5703125" style="74" customWidth="1"/>
    <col min="62" max="67" width="6.42578125" style="74" customWidth="1"/>
    <col min="68" max="69" width="7" style="74" bestFit="1" customWidth="1"/>
    <col min="70" max="70" width="7.28515625" style="74" bestFit="1" customWidth="1"/>
    <col min="71" max="16384" width="9.140625" style="74"/>
  </cols>
  <sheetData>
    <row r="1" spans="1:76" ht="15.75" x14ac:dyDescent="0.25">
      <c r="A1" s="112" t="s">
        <v>42</v>
      </c>
    </row>
    <row r="3" spans="1:76" ht="18" customHeight="1" thickBot="1" x14ac:dyDescent="0.3">
      <c r="A3" s="111" t="s">
        <v>20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76" s="176" customFormat="1" ht="14.25" customHeight="1" x14ac:dyDescent="0.2">
      <c r="A4" s="180"/>
      <c r="B4" s="169">
        <v>1999</v>
      </c>
      <c r="C4" s="170">
        <v>1999</v>
      </c>
      <c r="D4" s="172">
        <v>1999</v>
      </c>
      <c r="E4" s="169">
        <v>2000</v>
      </c>
      <c r="F4" s="170">
        <v>2000</v>
      </c>
      <c r="G4" s="170">
        <v>2000</v>
      </c>
      <c r="H4" s="169">
        <v>2001</v>
      </c>
      <c r="I4" s="170">
        <v>2001</v>
      </c>
      <c r="J4" s="170">
        <v>2001</v>
      </c>
      <c r="K4" s="169">
        <v>2002</v>
      </c>
      <c r="L4" s="170">
        <v>2002</v>
      </c>
      <c r="M4" s="170">
        <v>2002</v>
      </c>
      <c r="N4" s="169">
        <v>2003</v>
      </c>
      <c r="O4" s="170">
        <v>2003</v>
      </c>
      <c r="P4" s="170">
        <v>2003</v>
      </c>
      <c r="Q4" s="169">
        <v>2004</v>
      </c>
      <c r="R4" s="170">
        <v>2004</v>
      </c>
      <c r="S4" s="172">
        <v>2004</v>
      </c>
      <c r="T4" s="169">
        <v>2005</v>
      </c>
      <c r="U4" s="170">
        <v>2005</v>
      </c>
      <c r="V4" s="172">
        <v>2005</v>
      </c>
      <c r="W4" s="169">
        <v>2006</v>
      </c>
      <c r="X4" s="170">
        <v>2006</v>
      </c>
      <c r="Y4" s="172">
        <v>2006</v>
      </c>
      <c r="Z4" s="169">
        <v>2007</v>
      </c>
      <c r="AA4" s="170">
        <v>2007</v>
      </c>
      <c r="AB4" s="170">
        <v>2007</v>
      </c>
      <c r="AC4" s="169">
        <v>2008</v>
      </c>
      <c r="AD4" s="170">
        <v>2008</v>
      </c>
      <c r="AE4" s="170">
        <v>2008</v>
      </c>
      <c r="AF4" s="169">
        <v>2009</v>
      </c>
      <c r="AG4" s="170">
        <v>2009</v>
      </c>
      <c r="AH4" s="170">
        <v>2009</v>
      </c>
      <c r="AI4" s="169">
        <v>2010</v>
      </c>
      <c r="AJ4" s="170">
        <v>2010</v>
      </c>
      <c r="AK4" s="170">
        <v>2010</v>
      </c>
      <c r="AL4" s="169">
        <v>2011</v>
      </c>
      <c r="AM4" s="170">
        <v>2011</v>
      </c>
      <c r="AN4" s="170">
        <v>2011</v>
      </c>
      <c r="AO4" s="169">
        <v>2012</v>
      </c>
      <c r="AP4" s="170">
        <v>2012</v>
      </c>
      <c r="AQ4" s="170">
        <v>2012</v>
      </c>
      <c r="AR4" s="169">
        <v>2013</v>
      </c>
      <c r="AS4" s="170">
        <v>2013</v>
      </c>
      <c r="AT4" s="170">
        <v>2013</v>
      </c>
      <c r="AU4" s="169">
        <v>2014</v>
      </c>
      <c r="AV4" s="170">
        <v>2014</v>
      </c>
      <c r="AW4" s="170">
        <v>2014</v>
      </c>
      <c r="AX4" s="169">
        <v>2015</v>
      </c>
      <c r="AY4" s="170">
        <v>2015</v>
      </c>
      <c r="AZ4" s="170">
        <v>2015</v>
      </c>
      <c r="BA4" s="169">
        <v>2016</v>
      </c>
      <c r="BB4" s="170">
        <v>2016</v>
      </c>
      <c r="BC4" s="170">
        <v>2016</v>
      </c>
      <c r="BD4" s="169">
        <v>2017</v>
      </c>
      <c r="BE4" s="170">
        <v>2017</v>
      </c>
      <c r="BF4" s="170">
        <v>2017</v>
      </c>
      <c r="BG4" s="169">
        <v>2018</v>
      </c>
      <c r="BH4" s="170">
        <v>2018</v>
      </c>
      <c r="BI4" s="170">
        <v>2018</v>
      </c>
      <c r="BJ4" s="169">
        <v>2019</v>
      </c>
      <c r="BK4" s="170">
        <v>2019</v>
      </c>
      <c r="BL4" s="170">
        <v>2019</v>
      </c>
      <c r="BM4" s="169">
        <v>2020</v>
      </c>
      <c r="BN4" s="170">
        <v>2020</v>
      </c>
      <c r="BO4" s="171">
        <v>2020</v>
      </c>
      <c r="BP4" s="169">
        <v>2021</v>
      </c>
      <c r="BQ4" s="170">
        <v>2021</v>
      </c>
      <c r="BR4" s="171">
        <v>2021</v>
      </c>
      <c r="BS4" s="169">
        <v>2022</v>
      </c>
      <c r="BT4" s="170">
        <v>2022</v>
      </c>
      <c r="BU4" s="171">
        <v>2022</v>
      </c>
      <c r="BV4" s="169">
        <v>2023</v>
      </c>
      <c r="BW4" s="170">
        <v>2023</v>
      </c>
      <c r="BX4" s="171">
        <v>2023</v>
      </c>
    </row>
    <row r="5" spans="1:76" ht="28.5" customHeight="1" thickBot="1" x14ac:dyDescent="0.25">
      <c r="A5" s="181"/>
      <c r="B5" s="109" t="s">
        <v>21</v>
      </c>
      <c r="C5" s="109" t="s">
        <v>22</v>
      </c>
      <c r="D5" s="109" t="s">
        <v>34</v>
      </c>
      <c r="E5" s="109" t="s">
        <v>21</v>
      </c>
      <c r="F5" s="109" t="s">
        <v>22</v>
      </c>
      <c r="G5" s="109" t="s">
        <v>34</v>
      </c>
      <c r="H5" s="109" t="s">
        <v>21</v>
      </c>
      <c r="I5" s="109" t="s">
        <v>22</v>
      </c>
      <c r="J5" s="109" t="s">
        <v>34</v>
      </c>
      <c r="K5" s="109" t="s">
        <v>21</v>
      </c>
      <c r="L5" s="109" t="s">
        <v>22</v>
      </c>
      <c r="M5" s="110" t="s">
        <v>34</v>
      </c>
      <c r="N5" s="109" t="s">
        <v>21</v>
      </c>
      <c r="O5" s="109" t="s">
        <v>22</v>
      </c>
      <c r="P5" s="110" t="s">
        <v>34</v>
      </c>
      <c r="Q5" s="109" t="s">
        <v>21</v>
      </c>
      <c r="R5" s="109" t="s">
        <v>22</v>
      </c>
      <c r="S5" s="109" t="s">
        <v>34</v>
      </c>
      <c r="T5" s="109" t="s">
        <v>21</v>
      </c>
      <c r="U5" s="109" t="s">
        <v>22</v>
      </c>
      <c r="V5" s="109" t="s">
        <v>34</v>
      </c>
      <c r="W5" s="109" t="s">
        <v>21</v>
      </c>
      <c r="X5" s="109" t="s">
        <v>22</v>
      </c>
      <c r="Y5" s="109" t="s">
        <v>34</v>
      </c>
      <c r="Z5" s="109" t="s">
        <v>21</v>
      </c>
      <c r="AA5" s="109" t="s">
        <v>22</v>
      </c>
      <c r="AB5" s="110" t="s">
        <v>34</v>
      </c>
      <c r="AC5" s="109" t="s">
        <v>21</v>
      </c>
      <c r="AD5" s="109" t="s">
        <v>22</v>
      </c>
      <c r="AE5" s="110" t="s">
        <v>34</v>
      </c>
      <c r="AF5" s="109" t="s">
        <v>21</v>
      </c>
      <c r="AG5" s="109" t="s">
        <v>22</v>
      </c>
      <c r="AH5" s="110" t="s">
        <v>34</v>
      </c>
      <c r="AI5" s="109" t="s">
        <v>21</v>
      </c>
      <c r="AJ5" s="109" t="s">
        <v>22</v>
      </c>
      <c r="AK5" s="110" t="s">
        <v>34</v>
      </c>
      <c r="AL5" s="109" t="s">
        <v>21</v>
      </c>
      <c r="AM5" s="109" t="s">
        <v>22</v>
      </c>
      <c r="AN5" s="110" t="s">
        <v>34</v>
      </c>
      <c r="AO5" s="109" t="s">
        <v>21</v>
      </c>
      <c r="AP5" s="109" t="s">
        <v>22</v>
      </c>
      <c r="AQ5" s="110" t="s">
        <v>34</v>
      </c>
      <c r="AR5" s="109" t="s">
        <v>21</v>
      </c>
      <c r="AS5" s="109" t="s">
        <v>22</v>
      </c>
      <c r="AT5" s="110" t="s">
        <v>34</v>
      </c>
      <c r="AU5" s="109" t="s">
        <v>21</v>
      </c>
      <c r="AV5" s="109" t="s">
        <v>22</v>
      </c>
      <c r="AW5" s="110" t="s">
        <v>34</v>
      </c>
      <c r="AX5" s="109" t="s">
        <v>21</v>
      </c>
      <c r="AY5" s="109" t="s">
        <v>22</v>
      </c>
      <c r="AZ5" s="110" t="s">
        <v>34</v>
      </c>
      <c r="BA5" s="109" t="s">
        <v>21</v>
      </c>
      <c r="BB5" s="109" t="s">
        <v>22</v>
      </c>
      <c r="BC5" s="110" t="s">
        <v>34</v>
      </c>
      <c r="BD5" s="109" t="s">
        <v>21</v>
      </c>
      <c r="BE5" s="109" t="s">
        <v>22</v>
      </c>
      <c r="BF5" s="110" t="s">
        <v>34</v>
      </c>
      <c r="BG5" s="109" t="s">
        <v>21</v>
      </c>
      <c r="BH5" s="109" t="s">
        <v>22</v>
      </c>
      <c r="BI5" s="110" t="s">
        <v>34</v>
      </c>
      <c r="BJ5" s="109" t="s">
        <v>21</v>
      </c>
      <c r="BK5" s="109" t="s">
        <v>22</v>
      </c>
      <c r="BL5" s="110" t="s">
        <v>34</v>
      </c>
      <c r="BM5" s="109" t="s">
        <v>21</v>
      </c>
      <c r="BN5" s="109" t="s">
        <v>22</v>
      </c>
      <c r="BO5" s="85" t="s">
        <v>34</v>
      </c>
      <c r="BP5" s="109" t="s">
        <v>21</v>
      </c>
      <c r="BQ5" s="109" t="s">
        <v>22</v>
      </c>
      <c r="BR5" s="85" t="s">
        <v>34</v>
      </c>
      <c r="BS5" s="109" t="s">
        <v>21</v>
      </c>
      <c r="BT5" s="109" t="s">
        <v>22</v>
      </c>
      <c r="BU5" s="85" t="s">
        <v>34</v>
      </c>
      <c r="BV5" s="250" t="s">
        <v>21</v>
      </c>
      <c r="BW5" s="109" t="s">
        <v>22</v>
      </c>
      <c r="BX5" s="85" t="s">
        <v>34</v>
      </c>
    </row>
    <row r="6" spans="1:76" ht="14.25" customHeight="1" thickTop="1" x14ac:dyDescent="0.2">
      <c r="A6" s="108" t="s">
        <v>3</v>
      </c>
      <c r="B6" s="105">
        <v>0.63765182186234814</v>
      </c>
      <c r="C6" s="105">
        <v>9.3117408906882596E-2</v>
      </c>
      <c r="D6" s="106">
        <v>0.26923076923076922</v>
      </c>
      <c r="E6" s="105">
        <v>0.63894523326572006</v>
      </c>
      <c r="F6" s="105">
        <v>9.330628803245436E-2</v>
      </c>
      <c r="G6" s="107">
        <v>0.26774847870182555</v>
      </c>
      <c r="H6" s="105">
        <v>0.60535714285714282</v>
      </c>
      <c r="I6" s="105">
        <v>0.1125</v>
      </c>
      <c r="J6" s="107">
        <v>0.28214285714285714</v>
      </c>
      <c r="K6" s="105">
        <v>0.60114503816793896</v>
      </c>
      <c r="L6" s="105">
        <v>0.10877862595419847</v>
      </c>
      <c r="M6" s="107">
        <v>0.29007633587786258</v>
      </c>
      <c r="N6" s="105">
        <v>0.61650485436893199</v>
      </c>
      <c r="O6" s="105">
        <v>0.10841423948220065</v>
      </c>
      <c r="P6" s="107">
        <v>0.27508090614886732</v>
      </c>
      <c r="Q6" s="105">
        <v>0.61754966887417218</v>
      </c>
      <c r="R6" s="105">
        <v>8.7748344370860931E-2</v>
      </c>
      <c r="S6" s="106">
        <v>0.29470198675496689</v>
      </c>
      <c r="T6" s="105">
        <v>0.59736456808199123</v>
      </c>
      <c r="U6" s="105">
        <v>0.10688140556368961</v>
      </c>
      <c r="V6" s="106">
        <v>0.29575402635431919</v>
      </c>
      <c r="W6" s="105">
        <v>0.63607594936708856</v>
      </c>
      <c r="X6" s="105">
        <v>0.10126582278481013</v>
      </c>
      <c r="Y6" s="106">
        <v>0.26265822784810128</v>
      </c>
      <c r="Z6" s="105">
        <v>0.62177650429799425</v>
      </c>
      <c r="AA6" s="105">
        <v>9.7421203438395415E-2</v>
      </c>
      <c r="AB6" s="107">
        <v>0.28080229226361031</v>
      </c>
      <c r="AC6" s="105">
        <v>0.69971671388101986</v>
      </c>
      <c r="AD6" s="105">
        <v>7.7903682719546744E-2</v>
      </c>
      <c r="AE6" s="107">
        <v>0.22237960339943344</v>
      </c>
      <c r="AF6" s="105">
        <v>0.65982028241335045</v>
      </c>
      <c r="AG6" s="105">
        <v>7.5738125802310652E-2</v>
      </c>
      <c r="AH6" s="107">
        <v>0.2644415917843389</v>
      </c>
      <c r="AI6" s="105">
        <v>0.67816091954022983</v>
      </c>
      <c r="AJ6" s="105">
        <v>7.3563218390804597E-2</v>
      </c>
      <c r="AK6" s="107">
        <v>0.24827586206896551</v>
      </c>
      <c r="AL6" s="105">
        <v>0.66789667896678961</v>
      </c>
      <c r="AM6" s="105">
        <v>9.1020910209102093E-2</v>
      </c>
      <c r="AN6" s="107">
        <v>0.24108241082410825</v>
      </c>
      <c r="AO6" s="105">
        <v>0.67362637362637368</v>
      </c>
      <c r="AP6" s="105">
        <v>0.12087912087912088</v>
      </c>
      <c r="AQ6" s="107">
        <v>0.20549450549450549</v>
      </c>
      <c r="AR6" s="105">
        <v>0.64391691394658757</v>
      </c>
      <c r="AS6" s="105">
        <v>0.14342235410484669</v>
      </c>
      <c r="AT6" s="107">
        <v>0.21266073194856577</v>
      </c>
      <c r="AU6" s="105">
        <v>0.65544332210998879</v>
      </c>
      <c r="AV6" s="105">
        <v>0.12682379349046016</v>
      </c>
      <c r="AW6" s="107">
        <v>0.21773288439955107</v>
      </c>
      <c r="AX6" s="105">
        <v>0.62057142857142855</v>
      </c>
      <c r="AY6" s="105">
        <v>0.13828571428571429</v>
      </c>
      <c r="AZ6" s="107">
        <v>0.24114285714285713</v>
      </c>
      <c r="BA6" s="105">
        <v>0.63007683863885844</v>
      </c>
      <c r="BB6" s="105">
        <v>0.15148188803512624</v>
      </c>
      <c r="BC6" s="107">
        <v>0.21844127332601537</v>
      </c>
      <c r="BD6" s="105">
        <v>0.62243667068757536</v>
      </c>
      <c r="BE6" s="105">
        <v>0.15560916767189384</v>
      </c>
      <c r="BF6" s="107">
        <v>0.22195416164053075</v>
      </c>
      <c r="BG6" s="105">
        <v>0.63059313215400625</v>
      </c>
      <c r="BH6" s="105">
        <v>0.14568158168574402</v>
      </c>
      <c r="BI6" s="107">
        <v>0.22372528616024975</v>
      </c>
      <c r="BJ6" s="105">
        <v>0.66237942122186499</v>
      </c>
      <c r="BK6" s="105">
        <v>0.16505894962486603</v>
      </c>
      <c r="BL6" s="107">
        <v>0.17256162915326903</v>
      </c>
      <c r="BM6" s="105">
        <v>0.58800521512385917</v>
      </c>
      <c r="BN6" s="105">
        <v>0.12385919165580182</v>
      </c>
      <c r="BO6" s="104">
        <v>0.28813559322033899</v>
      </c>
      <c r="BP6" s="105">
        <v>0.62463768115942031</v>
      </c>
      <c r="BQ6" s="105">
        <v>0.14202898550724638</v>
      </c>
      <c r="BR6" s="104">
        <v>0.23333333333333334</v>
      </c>
      <c r="BS6" s="105">
        <v>0.62774725274725274</v>
      </c>
      <c r="BT6" s="105">
        <v>0.11950549450549451</v>
      </c>
      <c r="BU6" s="104">
        <v>0.25274725274725274</v>
      </c>
      <c r="BV6" s="239">
        <v>0.65149544863459041</v>
      </c>
      <c r="BW6" s="239">
        <v>0.12873862158647595</v>
      </c>
      <c r="BX6" s="240">
        <v>0.21976592977893367</v>
      </c>
    </row>
    <row r="7" spans="1:76" ht="14.25" customHeight="1" x14ac:dyDescent="0.2">
      <c r="A7" s="84" t="s">
        <v>4</v>
      </c>
      <c r="B7" s="101">
        <v>0.67364016736401677</v>
      </c>
      <c r="C7" s="101">
        <v>9.2050209205020925E-2</v>
      </c>
      <c r="D7" s="102">
        <v>0.23430962343096234</v>
      </c>
      <c r="E7" s="101">
        <v>0.61538461538461542</v>
      </c>
      <c r="F7" s="101">
        <v>6.7873303167420809E-2</v>
      </c>
      <c r="G7" s="103">
        <v>0.31674208144796379</v>
      </c>
      <c r="H7" s="101">
        <v>0.61643835616438358</v>
      </c>
      <c r="I7" s="101">
        <v>0.13242009132420091</v>
      </c>
      <c r="J7" s="103">
        <v>0.25114155251141551</v>
      </c>
      <c r="K7" s="101">
        <v>0.63025210084033612</v>
      </c>
      <c r="L7" s="101">
        <v>8.4033613445378158E-2</v>
      </c>
      <c r="M7" s="103">
        <v>0.2857142857142857</v>
      </c>
      <c r="N7" s="101">
        <v>0.61736334405144699</v>
      </c>
      <c r="O7" s="101">
        <v>0.10289389067524116</v>
      </c>
      <c r="P7" s="103">
        <v>0.27974276527331188</v>
      </c>
      <c r="Q7" s="101">
        <v>0.59090909090909094</v>
      </c>
      <c r="R7" s="101">
        <v>0.10606060606060606</v>
      </c>
      <c r="S7" s="102">
        <v>0.30303030303030304</v>
      </c>
      <c r="T7" s="101">
        <v>0.59501557632398749</v>
      </c>
      <c r="U7" s="101">
        <v>0.10280373831775701</v>
      </c>
      <c r="V7" s="102">
        <v>0.30218068535825543</v>
      </c>
      <c r="W7" s="101">
        <v>0.61338289962825276</v>
      </c>
      <c r="X7" s="101">
        <v>0.13382899628252787</v>
      </c>
      <c r="Y7" s="102">
        <v>0.25278810408921931</v>
      </c>
      <c r="Z7" s="101">
        <v>0.65780730897009965</v>
      </c>
      <c r="AA7" s="101">
        <v>9.3023255813953487E-2</v>
      </c>
      <c r="AB7" s="103">
        <v>0.24916943521594684</v>
      </c>
      <c r="AC7" s="101">
        <v>0.53333333333333333</v>
      </c>
      <c r="AD7" s="101">
        <v>0.15925925925925927</v>
      </c>
      <c r="AE7" s="103">
        <v>0.30740740740740741</v>
      </c>
      <c r="AF7" s="101">
        <v>0.61382113821138207</v>
      </c>
      <c r="AG7" s="101">
        <v>0.1016260162601626</v>
      </c>
      <c r="AH7" s="103">
        <v>0.28455284552845528</v>
      </c>
      <c r="AI7" s="101">
        <v>0.59401709401709402</v>
      </c>
      <c r="AJ7" s="101">
        <v>8.9743589743589744E-2</v>
      </c>
      <c r="AK7" s="103">
        <v>0.31623931623931623</v>
      </c>
      <c r="AL7" s="101">
        <v>0.58399999999999996</v>
      </c>
      <c r="AM7" s="101">
        <v>0.08</v>
      </c>
      <c r="AN7" s="103">
        <v>0.33600000000000002</v>
      </c>
      <c r="AO7" s="101">
        <v>0.64853556485355646</v>
      </c>
      <c r="AP7" s="101">
        <v>0.10878661087866109</v>
      </c>
      <c r="AQ7" s="103">
        <v>0.24267782426778242</v>
      </c>
      <c r="AR7" s="101">
        <v>0.57615894039735094</v>
      </c>
      <c r="AS7" s="101">
        <v>0.14569536423841059</v>
      </c>
      <c r="AT7" s="103">
        <v>0.27814569536423839</v>
      </c>
      <c r="AU7" s="101">
        <v>0.58419243986254299</v>
      </c>
      <c r="AV7" s="101">
        <v>0.14432989690721648</v>
      </c>
      <c r="AW7" s="103">
        <v>0.27147766323024053</v>
      </c>
      <c r="AX7" s="101">
        <v>0.6</v>
      </c>
      <c r="AY7" s="101">
        <v>0.13142857142857142</v>
      </c>
      <c r="AZ7" s="103">
        <v>0.26857142857142857</v>
      </c>
      <c r="BA7" s="101">
        <v>0.55279503105590067</v>
      </c>
      <c r="BB7" s="101">
        <v>0.15527950310559005</v>
      </c>
      <c r="BC7" s="103">
        <v>0.29192546583850931</v>
      </c>
      <c r="BD7" s="101">
        <v>0.57100591715976334</v>
      </c>
      <c r="BE7" s="101">
        <v>0.14497041420118342</v>
      </c>
      <c r="BF7" s="103">
        <v>0.28402366863905326</v>
      </c>
      <c r="BG7" s="101">
        <v>0.62318840579710144</v>
      </c>
      <c r="BH7" s="101">
        <v>0.12753623188405797</v>
      </c>
      <c r="BI7" s="103">
        <v>0.24927536231884059</v>
      </c>
      <c r="BJ7" s="101">
        <v>0.60704607046070458</v>
      </c>
      <c r="BK7" s="101">
        <v>0.11924119241192412</v>
      </c>
      <c r="BL7" s="103">
        <v>0.27371273712737126</v>
      </c>
      <c r="BM7" s="101">
        <v>0.60207612456747406</v>
      </c>
      <c r="BN7" s="101">
        <v>0.11072664359861592</v>
      </c>
      <c r="BO7" s="100">
        <v>0.28719723183391005</v>
      </c>
      <c r="BP7" s="101">
        <v>0.58803986710963452</v>
      </c>
      <c r="BQ7" s="101">
        <v>0.10963455149501661</v>
      </c>
      <c r="BR7" s="100">
        <v>0.30232558139534882</v>
      </c>
      <c r="BS7" s="101">
        <v>0.59451219512195119</v>
      </c>
      <c r="BT7" s="101">
        <v>0.10365853658536585</v>
      </c>
      <c r="BU7" s="100">
        <v>0.30182926829268292</v>
      </c>
      <c r="BV7" s="241">
        <v>0.59248554913294793</v>
      </c>
      <c r="BW7" s="241">
        <v>0.13005780346820808</v>
      </c>
      <c r="BX7" s="242">
        <v>0.2774566473988439</v>
      </c>
    </row>
    <row r="8" spans="1:76" ht="14.25" customHeight="1" x14ac:dyDescent="0.2">
      <c r="A8" s="78" t="s">
        <v>5</v>
      </c>
      <c r="B8" s="97">
        <v>0.71287128712871284</v>
      </c>
      <c r="C8" s="97">
        <v>6.4356435643564358E-2</v>
      </c>
      <c r="D8" s="98">
        <v>0.22277227722772278</v>
      </c>
      <c r="E8" s="97">
        <v>0.69109947643979053</v>
      </c>
      <c r="F8" s="97">
        <v>8.3769633507853408E-2</v>
      </c>
      <c r="G8" s="99">
        <v>0.22513089005235601</v>
      </c>
      <c r="H8" s="97">
        <v>0.62430939226519333</v>
      </c>
      <c r="I8" s="97">
        <v>0.12154696132596685</v>
      </c>
      <c r="J8" s="99">
        <v>0.2541436464088398</v>
      </c>
      <c r="K8" s="97">
        <v>0.63243243243243241</v>
      </c>
      <c r="L8" s="97">
        <v>0.11351351351351352</v>
      </c>
      <c r="M8" s="99">
        <v>0.25405405405405407</v>
      </c>
      <c r="N8" s="97">
        <v>0.56164383561643838</v>
      </c>
      <c r="O8" s="97">
        <v>0.15525114155251141</v>
      </c>
      <c r="P8" s="99">
        <v>0.28310502283105021</v>
      </c>
      <c r="Q8" s="97">
        <v>0.61616161616161613</v>
      </c>
      <c r="R8" s="97">
        <v>0.14646464646464646</v>
      </c>
      <c r="S8" s="98">
        <v>0.23737373737373738</v>
      </c>
      <c r="T8" s="97">
        <v>0.6071428571428571</v>
      </c>
      <c r="U8" s="97">
        <v>0.15816326530612246</v>
      </c>
      <c r="V8" s="98">
        <v>0.23469387755102042</v>
      </c>
      <c r="W8" s="97">
        <v>0.647887323943662</v>
      </c>
      <c r="X8" s="97">
        <v>0.10563380281690141</v>
      </c>
      <c r="Y8" s="98">
        <v>0.24647887323943662</v>
      </c>
      <c r="Z8" s="97">
        <v>0.64912280701754388</v>
      </c>
      <c r="AA8" s="97">
        <v>9.6491228070175433E-2</v>
      </c>
      <c r="AB8" s="99">
        <v>0.25438596491228072</v>
      </c>
      <c r="AC8" s="97">
        <v>0.67200000000000004</v>
      </c>
      <c r="AD8" s="97">
        <v>8.7999999999999995E-2</v>
      </c>
      <c r="AE8" s="99">
        <v>0.24</v>
      </c>
      <c r="AF8" s="97">
        <v>0.66355140186915884</v>
      </c>
      <c r="AG8" s="97">
        <v>0.13084112149532709</v>
      </c>
      <c r="AH8" s="99">
        <v>0.20560747663551401</v>
      </c>
      <c r="AI8" s="97">
        <v>0.625</v>
      </c>
      <c r="AJ8" s="97">
        <v>0.11666666666666667</v>
      </c>
      <c r="AK8" s="99">
        <v>0.25833333333333336</v>
      </c>
      <c r="AL8" s="97">
        <v>0.6633663366336634</v>
      </c>
      <c r="AM8" s="97">
        <v>7.9207920792079209E-2</v>
      </c>
      <c r="AN8" s="99">
        <v>0.25742574257425743</v>
      </c>
      <c r="AO8" s="97">
        <v>0.72826086956521741</v>
      </c>
      <c r="AP8" s="97">
        <v>0.13043478260869565</v>
      </c>
      <c r="AQ8" s="99">
        <v>0.14130434782608695</v>
      </c>
      <c r="AR8" s="97">
        <v>0.625</v>
      </c>
      <c r="AS8" s="97">
        <v>0.22222222222222221</v>
      </c>
      <c r="AT8" s="99">
        <v>0.15277777777777779</v>
      </c>
      <c r="AU8" s="97">
        <v>0.56756756756756754</v>
      </c>
      <c r="AV8" s="97">
        <v>0.16216216216216217</v>
      </c>
      <c r="AW8" s="99">
        <v>0.27027027027027029</v>
      </c>
      <c r="AX8" s="97">
        <v>0.67088607594936711</v>
      </c>
      <c r="AY8" s="97">
        <v>0.16455696202531644</v>
      </c>
      <c r="AZ8" s="99">
        <v>0.16455696202531644</v>
      </c>
      <c r="BA8" s="97">
        <v>0.62352941176470589</v>
      </c>
      <c r="BB8" s="97">
        <v>0.11764705882352941</v>
      </c>
      <c r="BC8" s="99">
        <v>0.25882352941176473</v>
      </c>
      <c r="BD8" s="97">
        <v>0.72222222222222221</v>
      </c>
      <c r="BE8" s="97">
        <v>0.18055555555555555</v>
      </c>
      <c r="BF8" s="99">
        <v>9.7222222222222224E-2</v>
      </c>
      <c r="BG8" s="97">
        <v>0.61194029850746268</v>
      </c>
      <c r="BH8" s="97">
        <v>0.14925373134328357</v>
      </c>
      <c r="BI8" s="99">
        <v>0.23880597014925373</v>
      </c>
      <c r="BJ8" s="97">
        <v>0.7640449438202247</v>
      </c>
      <c r="BK8" s="97">
        <v>8.98876404494382E-2</v>
      </c>
      <c r="BL8" s="99">
        <v>0.14606741573033707</v>
      </c>
      <c r="BM8" s="97">
        <v>0.58730158730158732</v>
      </c>
      <c r="BN8" s="97">
        <v>0.14285714285714285</v>
      </c>
      <c r="BO8" s="96">
        <v>0.26984126984126983</v>
      </c>
      <c r="BP8" s="97">
        <v>0.68888888888888888</v>
      </c>
      <c r="BQ8" s="97">
        <v>0.15555555555555556</v>
      </c>
      <c r="BR8" s="96">
        <v>0.15555555555555556</v>
      </c>
      <c r="BS8" s="97">
        <v>0.65957446808510634</v>
      </c>
      <c r="BT8" s="97">
        <v>0.1276595744680851</v>
      </c>
      <c r="BU8" s="96">
        <v>0.21276595744680851</v>
      </c>
      <c r="BV8" s="243">
        <v>0.73239436619718312</v>
      </c>
      <c r="BW8" s="243">
        <v>0.11267605633802817</v>
      </c>
      <c r="BX8" s="244">
        <v>0.15492957746478872</v>
      </c>
    </row>
    <row r="9" spans="1:76" ht="14.25" customHeight="1" x14ac:dyDescent="0.2">
      <c r="A9" s="84" t="s">
        <v>6</v>
      </c>
      <c r="B9" s="101">
        <v>0.67213114754098358</v>
      </c>
      <c r="C9" s="101">
        <v>0.11803278688524591</v>
      </c>
      <c r="D9" s="102">
        <v>0.20983606557377049</v>
      </c>
      <c r="E9" s="101">
        <v>0.65677966101694918</v>
      </c>
      <c r="F9" s="101">
        <v>0.10169491525423729</v>
      </c>
      <c r="G9" s="103">
        <v>0.24152542372881355</v>
      </c>
      <c r="H9" s="101">
        <v>0.57295373665480431</v>
      </c>
      <c r="I9" s="101">
        <v>0.16370106761565836</v>
      </c>
      <c r="J9" s="103">
        <v>0.26334519572953735</v>
      </c>
      <c r="K9" s="101">
        <v>0.58974358974358976</v>
      </c>
      <c r="L9" s="101">
        <v>0.12087912087912088</v>
      </c>
      <c r="M9" s="103">
        <v>0.2893772893772894</v>
      </c>
      <c r="N9" s="101">
        <v>0.62553191489361704</v>
      </c>
      <c r="O9" s="101">
        <v>8.5106382978723402E-2</v>
      </c>
      <c r="P9" s="103">
        <v>0.28936170212765955</v>
      </c>
      <c r="Q9" s="101">
        <v>0.57831325301204817</v>
      </c>
      <c r="R9" s="101">
        <v>0.15060240963855423</v>
      </c>
      <c r="S9" s="102">
        <v>0.27108433734939757</v>
      </c>
      <c r="T9" s="101">
        <v>0.60693641618497107</v>
      </c>
      <c r="U9" s="101">
        <v>0.14450867052023122</v>
      </c>
      <c r="V9" s="102">
        <v>0.24855491329479767</v>
      </c>
      <c r="W9" s="101">
        <v>0.59183673469387754</v>
      </c>
      <c r="X9" s="101">
        <v>0.12244897959183673</v>
      </c>
      <c r="Y9" s="102">
        <v>0.2857142857142857</v>
      </c>
      <c r="Z9" s="101">
        <v>0.54929577464788737</v>
      </c>
      <c r="AA9" s="101">
        <v>0.1619718309859155</v>
      </c>
      <c r="AB9" s="103">
        <v>0.28873239436619719</v>
      </c>
      <c r="AC9" s="101">
        <v>0.63095238095238093</v>
      </c>
      <c r="AD9" s="101">
        <v>0.10714285714285714</v>
      </c>
      <c r="AE9" s="103">
        <v>0.26190476190476192</v>
      </c>
      <c r="AF9" s="101">
        <v>0.61363636363636365</v>
      </c>
      <c r="AG9" s="101">
        <v>0.15909090909090909</v>
      </c>
      <c r="AH9" s="103">
        <v>0.22727272727272727</v>
      </c>
      <c r="AI9" s="101">
        <v>0.625</v>
      </c>
      <c r="AJ9" s="101">
        <v>0.125</v>
      </c>
      <c r="AK9" s="103">
        <v>0.25</v>
      </c>
      <c r="AL9" s="101">
        <v>0.6203208556149733</v>
      </c>
      <c r="AM9" s="101">
        <v>8.5561497326203204E-2</v>
      </c>
      <c r="AN9" s="103">
        <v>0.29411764705882354</v>
      </c>
      <c r="AO9" s="101">
        <v>0.65086206896551724</v>
      </c>
      <c r="AP9" s="101">
        <v>0.13793103448275862</v>
      </c>
      <c r="AQ9" s="103">
        <v>0.21120689655172414</v>
      </c>
      <c r="AR9" s="101">
        <v>0.64604810996563578</v>
      </c>
      <c r="AS9" s="101">
        <v>0.12027491408934708</v>
      </c>
      <c r="AT9" s="103">
        <v>0.23367697594501718</v>
      </c>
      <c r="AU9" s="101">
        <v>0.62108262108262113</v>
      </c>
      <c r="AV9" s="101">
        <v>0.17094017094017094</v>
      </c>
      <c r="AW9" s="103">
        <v>0.20797720797720798</v>
      </c>
      <c r="AX9" s="101">
        <v>0.61981566820276501</v>
      </c>
      <c r="AY9" s="101">
        <v>0.13594470046082949</v>
      </c>
      <c r="AZ9" s="103">
        <v>0.24423963133640553</v>
      </c>
      <c r="BA9" s="101">
        <v>0.65807962529274</v>
      </c>
      <c r="BB9" s="101">
        <v>0.1522248243559719</v>
      </c>
      <c r="BC9" s="103">
        <v>0.18969555035128804</v>
      </c>
      <c r="BD9" s="101">
        <v>0.65265486725663713</v>
      </c>
      <c r="BE9" s="101">
        <v>0.12831858407079647</v>
      </c>
      <c r="BF9" s="103">
        <v>0.21902654867256638</v>
      </c>
      <c r="BG9" s="101">
        <v>0.66602687140115158</v>
      </c>
      <c r="BH9" s="101">
        <v>0.11324376199616124</v>
      </c>
      <c r="BI9" s="103">
        <v>0.22072936660268713</v>
      </c>
      <c r="BJ9" s="101">
        <v>0.63419913419913421</v>
      </c>
      <c r="BK9" s="101">
        <v>0.1471861471861472</v>
      </c>
      <c r="BL9" s="103">
        <v>0.21861471861471862</v>
      </c>
      <c r="BM9" s="101">
        <v>0.70350404312668469</v>
      </c>
      <c r="BN9" s="101">
        <v>0.1078167115902965</v>
      </c>
      <c r="BO9" s="100">
        <v>0.18867924528301888</v>
      </c>
      <c r="BP9" s="101">
        <v>0.7142857142857143</v>
      </c>
      <c r="BQ9" s="101">
        <v>9.6209912536443148E-2</v>
      </c>
      <c r="BR9" s="100">
        <v>0.18950437317784258</v>
      </c>
      <c r="BS9" s="101">
        <v>0.6882793017456359</v>
      </c>
      <c r="BT9" s="101">
        <v>0.10473815461346633</v>
      </c>
      <c r="BU9" s="100">
        <v>0.20698254364089774</v>
      </c>
      <c r="BV9" s="241">
        <v>0.7157622739018088</v>
      </c>
      <c r="BW9" s="241">
        <v>0.10335917312661498</v>
      </c>
      <c r="BX9" s="242">
        <v>0.18087855297157623</v>
      </c>
    </row>
    <row r="10" spans="1:76" ht="14.25" customHeight="1" x14ac:dyDescent="0.2">
      <c r="A10" s="78" t="s">
        <v>7</v>
      </c>
      <c r="B10" s="97">
        <v>0.5431034482758621</v>
      </c>
      <c r="C10" s="97">
        <v>0.16379310344827586</v>
      </c>
      <c r="D10" s="98">
        <v>0.29310344827586204</v>
      </c>
      <c r="E10" s="97">
        <v>0.65333333333333332</v>
      </c>
      <c r="F10" s="97">
        <v>0.14666666666666667</v>
      </c>
      <c r="G10" s="99">
        <v>0.2</v>
      </c>
      <c r="H10" s="97">
        <v>0.59420289855072461</v>
      </c>
      <c r="I10" s="97">
        <v>0.14492753623188406</v>
      </c>
      <c r="J10" s="99">
        <v>0.2608695652173913</v>
      </c>
      <c r="K10" s="97">
        <v>0.54430379746835444</v>
      </c>
      <c r="L10" s="97">
        <v>0.27848101265822783</v>
      </c>
      <c r="M10" s="99">
        <v>0.17721518987341772</v>
      </c>
      <c r="N10" s="97">
        <v>0.58333333333333337</v>
      </c>
      <c r="O10" s="97">
        <v>0.16666666666666666</v>
      </c>
      <c r="P10" s="99">
        <v>0.25</v>
      </c>
      <c r="Q10" s="97">
        <v>0.57258064516129037</v>
      </c>
      <c r="R10" s="97">
        <v>0.16935483870967741</v>
      </c>
      <c r="S10" s="98">
        <v>0.25806451612903225</v>
      </c>
      <c r="T10" s="97">
        <v>0.58620689655172409</v>
      </c>
      <c r="U10" s="97">
        <v>0.1310344827586207</v>
      </c>
      <c r="V10" s="98">
        <v>0.28275862068965518</v>
      </c>
      <c r="W10" s="97">
        <v>0.59345794392523366</v>
      </c>
      <c r="X10" s="97">
        <v>9.8130841121495324E-2</v>
      </c>
      <c r="Y10" s="98">
        <v>0.30841121495327101</v>
      </c>
      <c r="Z10" s="97">
        <v>0.58767772511848337</v>
      </c>
      <c r="AA10" s="97">
        <v>0.15165876777251186</v>
      </c>
      <c r="AB10" s="99">
        <v>0.26066350710900477</v>
      </c>
      <c r="AC10" s="97">
        <v>0.68558951965065507</v>
      </c>
      <c r="AD10" s="97">
        <v>0.13973799126637554</v>
      </c>
      <c r="AE10" s="99">
        <v>0.17467248908296942</v>
      </c>
      <c r="AF10" s="97">
        <v>0.6199376947040498</v>
      </c>
      <c r="AG10" s="97">
        <v>0.14641744548286603</v>
      </c>
      <c r="AH10" s="99">
        <v>0.23364485981308411</v>
      </c>
      <c r="AI10" s="97">
        <v>0.5907590759075908</v>
      </c>
      <c r="AJ10" s="97">
        <v>0.13861386138613863</v>
      </c>
      <c r="AK10" s="99">
        <v>0.27062706270627063</v>
      </c>
      <c r="AL10" s="97">
        <v>0.61678832116788318</v>
      </c>
      <c r="AM10" s="97">
        <v>0.11313868613138686</v>
      </c>
      <c r="AN10" s="99">
        <v>0.27007299270072993</v>
      </c>
      <c r="AO10" s="97">
        <v>0.6195965417867435</v>
      </c>
      <c r="AP10" s="97">
        <v>0.16714697406340057</v>
      </c>
      <c r="AQ10" s="99">
        <v>0.2132564841498559</v>
      </c>
      <c r="AR10" s="97">
        <v>0.61467889908256879</v>
      </c>
      <c r="AS10" s="97">
        <v>0.19877675840978593</v>
      </c>
      <c r="AT10" s="99">
        <v>0.18654434250764526</v>
      </c>
      <c r="AU10" s="97">
        <v>0.62883435582822089</v>
      </c>
      <c r="AV10" s="97">
        <v>0.17484662576687116</v>
      </c>
      <c r="AW10" s="99">
        <v>0.19631901840490798</v>
      </c>
      <c r="AX10" s="97">
        <v>0.60518731988472618</v>
      </c>
      <c r="AY10" s="97">
        <v>0.17867435158501441</v>
      </c>
      <c r="AZ10" s="99">
        <v>0.21613832853025935</v>
      </c>
      <c r="BA10" s="97">
        <v>0.65901639344262297</v>
      </c>
      <c r="BB10" s="97">
        <v>0.16721311475409836</v>
      </c>
      <c r="BC10" s="99">
        <v>0.17377049180327869</v>
      </c>
      <c r="BD10" s="97">
        <v>0.64827586206896548</v>
      </c>
      <c r="BE10" s="97">
        <v>0.15172413793103448</v>
      </c>
      <c r="BF10" s="99">
        <v>0.2</v>
      </c>
      <c r="BG10" s="97">
        <v>0.55593220338983051</v>
      </c>
      <c r="BH10" s="97">
        <v>0.20677966101694914</v>
      </c>
      <c r="BI10" s="99">
        <v>0.23728813559322035</v>
      </c>
      <c r="BJ10" s="97">
        <v>0.64419475655430714</v>
      </c>
      <c r="BK10" s="97">
        <v>0.1797752808988764</v>
      </c>
      <c r="BL10" s="99">
        <v>0.17602996254681649</v>
      </c>
      <c r="BM10" s="97">
        <v>0.62184873949579833</v>
      </c>
      <c r="BN10" s="97">
        <v>0.1638655462184874</v>
      </c>
      <c r="BO10" s="96">
        <v>0.21428571428571427</v>
      </c>
      <c r="BP10" s="97">
        <v>0.61137440758293837</v>
      </c>
      <c r="BQ10" s="97">
        <v>0.14218009478672985</v>
      </c>
      <c r="BR10" s="96">
        <v>0.24644549763033174</v>
      </c>
      <c r="BS10" s="97">
        <v>0.62910798122065725</v>
      </c>
      <c r="BT10" s="97">
        <v>0.16431924882629109</v>
      </c>
      <c r="BU10" s="96">
        <v>0.20657276995305165</v>
      </c>
      <c r="BV10" s="243">
        <v>0.68292682926829273</v>
      </c>
      <c r="BW10" s="243">
        <v>0.13414634146341464</v>
      </c>
      <c r="BX10" s="244">
        <v>0.18292682926829268</v>
      </c>
    </row>
    <row r="11" spans="1:76" ht="14.25" customHeight="1" x14ac:dyDescent="0.2">
      <c r="A11" s="84" t="s">
        <v>8</v>
      </c>
      <c r="B11" s="101">
        <v>0.57352941176470584</v>
      </c>
      <c r="C11" s="101">
        <v>0.10294117647058823</v>
      </c>
      <c r="D11" s="102">
        <v>0.3235294117647059</v>
      </c>
      <c r="E11" s="101">
        <v>0.6705882352941176</v>
      </c>
      <c r="F11" s="101">
        <v>9.4117647058823528E-2</v>
      </c>
      <c r="G11" s="103">
        <v>0.23529411764705882</v>
      </c>
      <c r="H11" s="101">
        <v>0.5444444444444444</v>
      </c>
      <c r="I11" s="101">
        <v>0.13333333333333333</v>
      </c>
      <c r="J11" s="103">
        <v>0.32222222222222224</v>
      </c>
      <c r="K11" s="101">
        <v>0.68644067796610164</v>
      </c>
      <c r="L11" s="101">
        <v>5.0847457627118647E-2</v>
      </c>
      <c r="M11" s="103">
        <v>0.26271186440677968</v>
      </c>
      <c r="N11" s="101">
        <v>0.59883720930232553</v>
      </c>
      <c r="O11" s="101">
        <v>8.7209302325581398E-2</v>
      </c>
      <c r="P11" s="103">
        <v>0.31395348837209303</v>
      </c>
      <c r="Q11" s="101">
        <v>0.58695652173913049</v>
      </c>
      <c r="R11" s="101">
        <v>6.5217391304347824E-2</v>
      </c>
      <c r="S11" s="102">
        <v>0.34782608695652173</v>
      </c>
      <c r="T11" s="101">
        <v>0.5625</v>
      </c>
      <c r="U11" s="101">
        <v>8.0357142857142863E-2</v>
      </c>
      <c r="V11" s="102">
        <v>0.35714285714285715</v>
      </c>
      <c r="W11" s="101">
        <v>0.63099630996309963</v>
      </c>
      <c r="X11" s="101">
        <v>0.13284132841328414</v>
      </c>
      <c r="Y11" s="102">
        <v>0.23616236162361623</v>
      </c>
      <c r="Z11" s="101">
        <v>0.58661417322834641</v>
      </c>
      <c r="AA11" s="101">
        <v>6.2992125984251968E-2</v>
      </c>
      <c r="AB11" s="103">
        <v>0.35039370078740156</v>
      </c>
      <c r="AC11" s="101">
        <v>0.56351791530944628</v>
      </c>
      <c r="AD11" s="101">
        <v>0.12377850162866449</v>
      </c>
      <c r="AE11" s="103">
        <v>0.31270358306188922</v>
      </c>
      <c r="AF11" s="101">
        <v>0.53164556962025311</v>
      </c>
      <c r="AG11" s="101">
        <v>0.1550632911392405</v>
      </c>
      <c r="AH11" s="103">
        <v>0.31329113924050633</v>
      </c>
      <c r="AI11" s="101">
        <v>0.61594202898550721</v>
      </c>
      <c r="AJ11" s="101">
        <v>0.17391304347826086</v>
      </c>
      <c r="AK11" s="103">
        <v>0.21014492753623187</v>
      </c>
      <c r="AL11" s="101">
        <v>0.51968503937007871</v>
      </c>
      <c r="AM11" s="101">
        <v>0.11811023622047244</v>
      </c>
      <c r="AN11" s="103">
        <v>0.36220472440944884</v>
      </c>
      <c r="AO11" s="101">
        <v>0.66165413533834583</v>
      </c>
      <c r="AP11" s="101">
        <v>0.12030075187969924</v>
      </c>
      <c r="AQ11" s="103">
        <v>0.21804511278195488</v>
      </c>
      <c r="AR11" s="101">
        <v>0.64393939393939392</v>
      </c>
      <c r="AS11" s="101">
        <v>0.19696969696969696</v>
      </c>
      <c r="AT11" s="103">
        <v>0.15909090909090909</v>
      </c>
      <c r="AU11" s="101">
        <v>0.60843373493975905</v>
      </c>
      <c r="AV11" s="101">
        <v>0.12048192771084337</v>
      </c>
      <c r="AW11" s="103">
        <v>0.27108433734939757</v>
      </c>
      <c r="AX11" s="101">
        <v>0.60479041916167664</v>
      </c>
      <c r="AY11" s="101">
        <v>0.17964071856287425</v>
      </c>
      <c r="AZ11" s="103">
        <v>0.21556886227544911</v>
      </c>
      <c r="BA11" s="101">
        <v>0.61780104712041883</v>
      </c>
      <c r="BB11" s="101">
        <v>0.14659685863874344</v>
      </c>
      <c r="BC11" s="103">
        <v>0.2356020942408377</v>
      </c>
      <c r="BD11" s="101">
        <v>0.58666666666666667</v>
      </c>
      <c r="BE11" s="101">
        <v>0.18666666666666668</v>
      </c>
      <c r="BF11" s="103">
        <v>0.22666666666666666</v>
      </c>
      <c r="BG11" s="101">
        <v>0.53374233128834359</v>
      </c>
      <c r="BH11" s="101">
        <v>0.25153374233128833</v>
      </c>
      <c r="BI11" s="103">
        <v>0.21472392638036811</v>
      </c>
      <c r="BJ11" s="101">
        <v>0.59880239520958078</v>
      </c>
      <c r="BK11" s="101">
        <v>0.20359281437125748</v>
      </c>
      <c r="BL11" s="103">
        <v>0.19760479041916168</v>
      </c>
      <c r="BM11" s="101">
        <v>0.59440559440559437</v>
      </c>
      <c r="BN11" s="101">
        <v>0.13986013986013987</v>
      </c>
      <c r="BO11" s="100">
        <v>0.26573426573426573</v>
      </c>
      <c r="BP11" s="101">
        <v>0.62204724409448819</v>
      </c>
      <c r="BQ11" s="101">
        <v>0.16535433070866143</v>
      </c>
      <c r="BR11" s="100">
        <v>0.2125984251968504</v>
      </c>
      <c r="BS11" s="101">
        <v>0.59798994974874375</v>
      </c>
      <c r="BT11" s="101">
        <v>0.11055276381909548</v>
      </c>
      <c r="BU11" s="100">
        <v>0.29145728643216079</v>
      </c>
      <c r="BV11" s="241">
        <v>0.57476635514018692</v>
      </c>
      <c r="BW11" s="241">
        <v>0.13551401869158877</v>
      </c>
      <c r="BX11" s="242">
        <v>0.28971962616822428</v>
      </c>
    </row>
    <row r="12" spans="1:76" ht="14.25" customHeight="1" x14ac:dyDescent="0.2">
      <c r="A12" s="78" t="s">
        <v>26</v>
      </c>
      <c r="B12" s="97">
        <v>0.55477031802120136</v>
      </c>
      <c r="C12" s="97">
        <v>0.18021201413427562</v>
      </c>
      <c r="D12" s="98">
        <v>0.26501766784452296</v>
      </c>
      <c r="E12" s="97">
        <v>0.51767151767151764</v>
      </c>
      <c r="F12" s="97">
        <v>0.20997920997920999</v>
      </c>
      <c r="G12" s="99">
        <v>0.27234927234927236</v>
      </c>
      <c r="H12" s="97">
        <v>0.45893719806763283</v>
      </c>
      <c r="I12" s="97">
        <v>0.23671497584541062</v>
      </c>
      <c r="J12" s="99">
        <v>0.30434782608695654</v>
      </c>
      <c r="K12" s="97">
        <v>0.52717391304347827</v>
      </c>
      <c r="L12" s="97">
        <v>0.24728260869565216</v>
      </c>
      <c r="M12" s="99">
        <v>0.22554347826086957</v>
      </c>
      <c r="N12" s="97">
        <v>0.48275862068965519</v>
      </c>
      <c r="O12" s="97">
        <v>0.22015915119363394</v>
      </c>
      <c r="P12" s="99">
        <v>0.29708222811671087</v>
      </c>
      <c r="Q12" s="97">
        <v>0.48901098901098899</v>
      </c>
      <c r="R12" s="97">
        <v>0.20054945054945056</v>
      </c>
      <c r="S12" s="98">
        <v>0.31043956043956045</v>
      </c>
      <c r="T12" s="97">
        <v>0.47493403693931396</v>
      </c>
      <c r="U12" s="97">
        <v>0.20052770448548812</v>
      </c>
      <c r="V12" s="98">
        <v>0.32453825857519791</v>
      </c>
      <c r="W12" s="97">
        <v>0.49674620390455532</v>
      </c>
      <c r="X12" s="97">
        <v>0.22342733188720174</v>
      </c>
      <c r="Y12" s="98">
        <v>0.27982646420824298</v>
      </c>
      <c r="Z12" s="97">
        <v>0.4649298597194389</v>
      </c>
      <c r="AA12" s="97">
        <v>0.25250501002004005</v>
      </c>
      <c r="AB12" s="99">
        <v>0.28256513026052105</v>
      </c>
      <c r="AC12" s="97">
        <v>0.4650112866817156</v>
      </c>
      <c r="AD12" s="97">
        <v>0.25056433408577877</v>
      </c>
      <c r="AE12" s="99">
        <v>0.28442437923250563</v>
      </c>
      <c r="AF12" s="97">
        <v>0.4592074592074592</v>
      </c>
      <c r="AG12" s="97">
        <v>0.26107226107226106</v>
      </c>
      <c r="AH12" s="99">
        <v>0.27972027972027974</v>
      </c>
      <c r="AI12" s="97">
        <v>0.43373493975903615</v>
      </c>
      <c r="AJ12" s="97">
        <v>0.26265060240963856</v>
      </c>
      <c r="AK12" s="99">
        <v>0.30361445783132529</v>
      </c>
      <c r="AL12" s="97">
        <v>0.43237704918032788</v>
      </c>
      <c r="AM12" s="97">
        <v>0.19057377049180327</v>
      </c>
      <c r="AN12" s="99">
        <v>0.37704918032786883</v>
      </c>
      <c r="AO12" s="97">
        <v>0.34558823529411764</v>
      </c>
      <c r="AP12" s="97">
        <v>0.39460784313725489</v>
      </c>
      <c r="AQ12" s="99">
        <v>0.25980392156862747</v>
      </c>
      <c r="AR12" s="97">
        <v>0.30696202531645572</v>
      </c>
      <c r="AS12" s="97">
        <v>0.45253164556962028</v>
      </c>
      <c r="AT12" s="99">
        <v>0.24050632911392406</v>
      </c>
      <c r="AU12" s="97">
        <v>0.26366559485530544</v>
      </c>
      <c r="AV12" s="97">
        <v>0.43729903536977494</v>
      </c>
      <c r="AW12" s="99">
        <v>0.29903536977491962</v>
      </c>
      <c r="AX12" s="97">
        <v>0.20535714285714285</v>
      </c>
      <c r="AY12" s="97">
        <v>0.45833333333333331</v>
      </c>
      <c r="AZ12" s="99">
        <v>0.33630952380952384</v>
      </c>
      <c r="BA12" s="97">
        <v>0.25418060200668896</v>
      </c>
      <c r="BB12" s="97">
        <v>0.41137123745819398</v>
      </c>
      <c r="BC12" s="99">
        <v>0.33444816053511706</v>
      </c>
      <c r="BD12" s="97">
        <v>0.21232876712328766</v>
      </c>
      <c r="BE12" s="97">
        <v>0.46575342465753422</v>
      </c>
      <c r="BF12" s="99">
        <v>0.32191780821917809</v>
      </c>
      <c r="BG12" s="97">
        <v>0.19266055045871561</v>
      </c>
      <c r="BH12" s="97">
        <v>0.50152905198776754</v>
      </c>
      <c r="BI12" s="99">
        <v>0.3058103975535168</v>
      </c>
      <c r="BJ12" s="97">
        <v>0.20348837209302326</v>
      </c>
      <c r="BK12" s="97">
        <v>0.48546511627906974</v>
      </c>
      <c r="BL12" s="99">
        <v>0.31104651162790697</v>
      </c>
      <c r="BM12" s="97">
        <v>0.22580645161290322</v>
      </c>
      <c r="BN12" s="97">
        <v>0.43401759530791789</v>
      </c>
      <c r="BO12" s="96">
        <v>0.34017595307917886</v>
      </c>
      <c r="BP12" s="97">
        <v>0.18333333333333332</v>
      </c>
      <c r="BQ12" s="97">
        <v>0.47083333333333333</v>
      </c>
      <c r="BR12" s="96">
        <v>0.34583333333333333</v>
      </c>
      <c r="BS12" s="97">
        <v>0.1118421052631579</v>
      </c>
      <c r="BT12" s="97">
        <v>0.65789473684210531</v>
      </c>
      <c r="BU12" s="96">
        <v>0.23026315789473684</v>
      </c>
      <c r="BV12" s="243">
        <v>0.2</v>
      </c>
      <c r="BW12" s="243">
        <v>0.6064516129032258</v>
      </c>
      <c r="BX12" s="244">
        <v>0.19354838709677419</v>
      </c>
    </row>
    <row r="13" spans="1:76" ht="14.25" hidden="1" customHeight="1" x14ac:dyDescent="0.2">
      <c r="A13" s="78" t="s">
        <v>12</v>
      </c>
      <c r="B13" s="97">
        <v>0.5714285714285714</v>
      </c>
      <c r="C13" s="97">
        <v>0.16602316602316602</v>
      </c>
      <c r="D13" s="98">
        <v>0.26254826254826252</v>
      </c>
      <c r="E13" s="97">
        <v>0.53030303030303028</v>
      </c>
      <c r="F13" s="97">
        <v>0.20129870129870131</v>
      </c>
      <c r="G13" s="99">
        <v>0.26839826839826841</v>
      </c>
      <c r="H13" s="97">
        <v>0.46191646191646191</v>
      </c>
      <c r="I13" s="97">
        <v>0.2334152334152334</v>
      </c>
      <c r="J13" s="99">
        <v>0.30466830466830469</v>
      </c>
      <c r="K13" s="97">
        <v>0.52717391304347827</v>
      </c>
      <c r="L13" s="97">
        <v>0.24728260869565216</v>
      </c>
      <c r="M13" s="99">
        <v>0.22554347826086957</v>
      </c>
      <c r="N13" s="97">
        <v>0.48404255319148937</v>
      </c>
      <c r="O13" s="97">
        <v>0.21808510638297873</v>
      </c>
      <c r="P13" s="99">
        <v>0.2978723404255319</v>
      </c>
      <c r="Q13" s="97">
        <v>0.48901098901098899</v>
      </c>
      <c r="R13" s="97">
        <v>0.20054945054945056</v>
      </c>
      <c r="S13" s="98">
        <v>0.31043956043956045</v>
      </c>
      <c r="T13" s="97">
        <v>0.47493403693931396</v>
      </c>
      <c r="U13" s="97">
        <v>0.20052770448548812</v>
      </c>
      <c r="V13" s="98">
        <v>0.32453825857519791</v>
      </c>
      <c r="W13" s="97">
        <v>0.49674620390455532</v>
      </c>
      <c r="X13" s="97">
        <v>0.22342733188720174</v>
      </c>
      <c r="Y13" s="98">
        <v>0.27982646420824298</v>
      </c>
      <c r="Z13" s="97">
        <v>0.4649298597194389</v>
      </c>
      <c r="AA13" s="97">
        <v>0.25250501002004005</v>
      </c>
      <c r="AB13" s="99">
        <v>0.28256513026052105</v>
      </c>
      <c r="AC13" s="97">
        <v>0.4650112866817156</v>
      </c>
      <c r="AD13" s="97">
        <v>0.25056433408577877</v>
      </c>
      <c r="AE13" s="99">
        <v>0.28442437923250563</v>
      </c>
      <c r="AF13" s="97">
        <v>0.4592074592074592</v>
      </c>
      <c r="AG13" s="97">
        <v>0.26107226107226106</v>
      </c>
      <c r="AH13" s="99">
        <v>0.27972027972027974</v>
      </c>
      <c r="AI13" s="97">
        <v>0.43373493975903615</v>
      </c>
      <c r="AJ13" s="97">
        <v>0.26265060240963856</v>
      </c>
      <c r="AK13" s="99">
        <v>0.30361445783132529</v>
      </c>
      <c r="AL13" s="97">
        <v>0.43237704918032788</v>
      </c>
      <c r="AM13" s="97">
        <v>0.19057377049180327</v>
      </c>
      <c r="AN13" s="99">
        <v>0.37704918032786883</v>
      </c>
      <c r="AO13" s="97">
        <v>0.34558823529411764</v>
      </c>
      <c r="AP13" s="97">
        <v>0.39460784313725489</v>
      </c>
      <c r="AQ13" s="99">
        <v>0.25980392156862747</v>
      </c>
      <c r="AR13" s="97">
        <v>0.30696202531645572</v>
      </c>
      <c r="AS13" s="97">
        <v>0.45253164556962028</v>
      </c>
      <c r="AT13" s="99">
        <v>0.24050632911392406</v>
      </c>
      <c r="AU13" s="97">
        <v>0.26366559485530544</v>
      </c>
      <c r="AV13" s="97">
        <v>0.43729903536977494</v>
      </c>
      <c r="AW13" s="99">
        <v>0.29903536977491962</v>
      </c>
      <c r="AX13" s="97">
        <v>2.3440860215053765</v>
      </c>
      <c r="AY13" s="97">
        <v>3.6129032258064515</v>
      </c>
      <c r="AZ13" s="99">
        <v>0.74193548387096775</v>
      </c>
      <c r="BA13" s="97">
        <v>0.25418060200668896</v>
      </c>
      <c r="BB13" s="97">
        <v>0.41137123745819398</v>
      </c>
      <c r="BC13" s="99">
        <v>0.33444816053511706</v>
      </c>
      <c r="BD13" s="97">
        <v>0.21232876712328766</v>
      </c>
      <c r="BE13" s="97">
        <v>0.46575342465753422</v>
      </c>
      <c r="BF13" s="99">
        <v>0.32191780821917809</v>
      </c>
      <c r="BG13" s="97">
        <v>0.19266055045871561</v>
      </c>
      <c r="BH13" s="97">
        <v>0.50152905198776754</v>
      </c>
      <c r="BI13" s="99">
        <v>0.3058103975535168</v>
      </c>
      <c r="BJ13" s="97">
        <v>0.20348837209302326</v>
      </c>
      <c r="BK13" s="97">
        <v>0.48546511627906974</v>
      </c>
      <c r="BL13" s="99">
        <v>0.31104651162790697</v>
      </c>
      <c r="BM13" s="97">
        <v>0.22580645161290322</v>
      </c>
      <c r="BN13" s="97">
        <v>0.43401759530791789</v>
      </c>
      <c r="BO13" s="96">
        <v>0.34017595307917886</v>
      </c>
      <c r="BP13" s="97">
        <v>0.18333333333333332</v>
      </c>
      <c r="BQ13" s="97">
        <v>0.47083333333333333</v>
      </c>
      <c r="BR13" s="96">
        <v>0.34583333333333333</v>
      </c>
      <c r="BS13" s="97">
        <v>0.1118421052631579</v>
      </c>
      <c r="BT13" s="97">
        <v>0.65789473684210531</v>
      </c>
      <c r="BU13" s="96">
        <v>0.23026315789473684</v>
      </c>
      <c r="BV13" s="243">
        <v>0.2</v>
      </c>
      <c r="BW13" s="243">
        <v>0.6064516129032258</v>
      </c>
      <c r="BX13" s="244">
        <v>0.19354838709677419</v>
      </c>
    </row>
    <row r="14" spans="1:76" ht="14.25" hidden="1" customHeight="1" x14ac:dyDescent="0.2">
      <c r="A14" s="95" t="s">
        <v>19</v>
      </c>
      <c r="B14" s="92">
        <v>0.375</v>
      </c>
      <c r="C14" s="92">
        <v>0.33333333333333331</v>
      </c>
      <c r="D14" s="93">
        <v>0.29166666666666669</v>
      </c>
      <c r="E14" s="92">
        <v>0.21052631578947367</v>
      </c>
      <c r="F14" s="92">
        <v>0.42105263157894735</v>
      </c>
      <c r="G14" s="94">
        <v>0.36842105263157893</v>
      </c>
      <c r="H14" s="92">
        <v>0.2857142857142857</v>
      </c>
      <c r="I14" s="92">
        <v>0.42857142857142855</v>
      </c>
      <c r="J14" s="94">
        <v>0.2857142857142857</v>
      </c>
      <c r="K14" s="92"/>
      <c r="L14" s="92"/>
      <c r="M14" s="94" t="e">
        <v>#DIV/0!</v>
      </c>
      <c r="N14" s="92">
        <v>0</v>
      </c>
      <c r="O14" s="92">
        <v>1</v>
      </c>
      <c r="P14" s="94">
        <v>0</v>
      </c>
      <c r="Q14" s="92" t="e">
        <v>#DIV/0!</v>
      </c>
      <c r="R14" s="92" t="e">
        <v>#DIV/0!</v>
      </c>
      <c r="S14" s="93" t="e">
        <v>#DIV/0!</v>
      </c>
      <c r="T14" s="92" t="e">
        <v>#DIV/0!</v>
      </c>
      <c r="U14" s="92" t="e">
        <v>#DIV/0!</v>
      </c>
      <c r="V14" s="93" t="e">
        <v>#DIV/0!</v>
      </c>
      <c r="W14" s="92" t="e">
        <v>#DIV/0!</v>
      </c>
      <c r="X14" s="92" t="e">
        <v>#DIV/0!</v>
      </c>
      <c r="Y14" s="93" t="e">
        <v>#DIV/0!</v>
      </c>
      <c r="Z14" s="92" t="e">
        <v>#DIV/0!</v>
      </c>
      <c r="AA14" s="92" t="e">
        <v>#DIV/0!</v>
      </c>
      <c r="AB14" s="94" t="e">
        <v>#DIV/0!</v>
      </c>
      <c r="AC14" s="92" t="e">
        <v>#DIV/0!</v>
      </c>
      <c r="AD14" s="92" t="e">
        <v>#DIV/0!</v>
      </c>
      <c r="AE14" s="94" t="e">
        <v>#DIV/0!</v>
      </c>
      <c r="AF14" s="92" t="e">
        <v>#DIV/0!</v>
      </c>
      <c r="AG14" s="92" t="e">
        <v>#DIV/0!</v>
      </c>
      <c r="AH14" s="94" t="e">
        <v>#DIV/0!</v>
      </c>
      <c r="AI14" s="92" t="e">
        <v>#DIV/0!</v>
      </c>
      <c r="AJ14" s="92" t="e">
        <v>#DIV/0!</v>
      </c>
      <c r="AK14" s="94" t="e">
        <v>#DIV/0!</v>
      </c>
      <c r="AL14" s="92" t="e">
        <v>#DIV/0!</v>
      </c>
      <c r="AM14" s="92" t="e">
        <v>#DIV/0!</v>
      </c>
      <c r="AN14" s="94" t="e">
        <v>#DIV/0!</v>
      </c>
      <c r="AO14" s="92" t="e">
        <v>#DIV/0!</v>
      </c>
      <c r="AP14" s="92" t="e">
        <v>#DIV/0!</v>
      </c>
      <c r="AQ14" s="94" t="e">
        <v>#DIV/0!</v>
      </c>
      <c r="AR14" s="92" t="e">
        <v>#DIV/0!</v>
      </c>
      <c r="AS14" s="92" t="e">
        <v>#DIV/0!</v>
      </c>
      <c r="AT14" s="94" t="e">
        <v>#DIV/0!</v>
      </c>
      <c r="AU14" s="92" t="e">
        <v>#DIV/0!</v>
      </c>
      <c r="AV14" s="92" t="e">
        <v>#DIV/0!</v>
      </c>
      <c r="AW14" s="94" t="e">
        <v>#DIV/0!</v>
      </c>
      <c r="AX14" s="92" t="e">
        <v>#DIV/0!</v>
      </c>
      <c r="AY14" s="92" t="e">
        <v>#DIV/0!</v>
      </c>
      <c r="AZ14" s="94" t="e">
        <v>#DIV/0!</v>
      </c>
      <c r="BA14" s="92" t="e">
        <v>#DIV/0!</v>
      </c>
      <c r="BB14" s="92" t="e">
        <v>#DIV/0!</v>
      </c>
      <c r="BC14" s="94" t="e">
        <v>#DIV/0!</v>
      </c>
      <c r="BD14" s="92" t="e">
        <v>#DIV/0!</v>
      </c>
      <c r="BE14" s="92" t="e">
        <v>#DIV/0!</v>
      </c>
      <c r="BF14" s="94" t="e">
        <v>#DIV/0!</v>
      </c>
      <c r="BG14" s="92" t="e">
        <v>#DIV/0!</v>
      </c>
      <c r="BH14" s="92" t="e">
        <v>#DIV/0!</v>
      </c>
      <c r="BI14" s="94" t="e">
        <v>#DIV/0!</v>
      </c>
      <c r="BJ14" s="92" t="e">
        <v>#DIV/0!</v>
      </c>
      <c r="BK14" s="92" t="e">
        <v>#DIV/0!</v>
      </c>
      <c r="BL14" s="94" t="e">
        <v>#DIV/0!</v>
      </c>
      <c r="BM14" s="92" t="e">
        <v>#DIV/0!</v>
      </c>
      <c r="BN14" s="92" t="e">
        <v>#DIV/0!</v>
      </c>
      <c r="BO14" s="91" t="e">
        <v>#DIV/0!</v>
      </c>
      <c r="BP14" s="92" t="e">
        <v>#DIV/0!</v>
      </c>
      <c r="BQ14" s="92" t="e">
        <v>#DIV/0!</v>
      </c>
      <c r="BR14" s="91" t="e">
        <v>#DIV/0!</v>
      </c>
      <c r="BS14" s="92" t="e">
        <v>#DIV/0!</v>
      </c>
      <c r="BT14" s="92" t="e">
        <v>#DIV/0!</v>
      </c>
      <c r="BU14" s="91" t="e">
        <v>#DIV/0!</v>
      </c>
      <c r="BV14" s="245" t="e">
        <v>#DIV/0!</v>
      </c>
      <c r="BW14" s="245" t="e">
        <v>#DIV/0!</v>
      </c>
      <c r="BX14" s="246" t="e">
        <v>#DIV/0!</v>
      </c>
    </row>
    <row r="15" spans="1:76" ht="14.25" customHeight="1" thickBot="1" x14ac:dyDescent="0.25">
      <c r="A15" s="226" t="s">
        <v>10</v>
      </c>
      <c r="B15" s="227">
        <v>0.63503222026947859</v>
      </c>
      <c r="C15" s="227">
        <v>0.11364967779730521</v>
      </c>
      <c r="D15" s="228">
        <v>0.25131810193321619</v>
      </c>
      <c r="E15" s="229">
        <v>0.61335578002244673</v>
      </c>
      <c r="F15" s="229">
        <v>0.12401795735129069</v>
      </c>
      <c r="G15" s="230">
        <v>0.26262626262626265</v>
      </c>
      <c r="H15" s="229">
        <v>0.56670341786108047</v>
      </c>
      <c r="I15" s="229">
        <v>0.15435501653803749</v>
      </c>
      <c r="J15" s="230">
        <v>0.27894156560088201</v>
      </c>
      <c r="K15" s="227">
        <v>0.59439775910364145</v>
      </c>
      <c r="L15" s="227">
        <v>0.14005602240896359</v>
      </c>
      <c r="M15" s="230">
        <v>0.26554621848739496</v>
      </c>
      <c r="N15" s="227">
        <v>0.58382936507936511</v>
      </c>
      <c r="O15" s="227">
        <v>0.1314484126984127</v>
      </c>
      <c r="P15" s="230">
        <v>0.28472222222222221</v>
      </c>
      <c r="Q15" s="227">
        <v>0.57999999999999996</v>
      </c>
      <c r="R15" s="227">
        <v>0.12512820512820513</v>
      </c>
      <c r="S15" s="228">
        <v>0.29487179487179488</v>
      </c>
      <c r="T15" s="227">
        <v>0.57237152286657234</v>
      </c>
      <c r="U15" s="227">
        <v>0.12965582272512965</v>
      </c>
      <c r="V15" s="228">
        <v>0.29797265440829795</v>
      </c>
      <c r="W15" s="227">
        <v>0.59588100686498857</v>
      </c>
      <c r="X15" s="227">
        <v>0.1368421052631579</v>
      </c>
      <c r="Y15" s="228">
        <v>0.26727688787185355</v>
      </c>
      <c r="Z15" s="227">
        <v>0.58089229382604779</v>
      </c>
      <c r="AA15" s="227">
        <v>0.1369986480396575</v>
      </c>
      <c r="AB15" s="230">
        <v>0.28210905813429471</v>
      </c>
      <c r="AC15" s="227">
        <v>0.60676156583629892</v>
      </c>
      <c r="AD15" s="227">
        <v>0.13701067615658363</v>
      </c>
      <c r="AE15" s="230">
        <v>0.25622775800711745</v>
      </c>
      <c r="AF15" s="227">
        <v>0.59270386266094421</v>
      </c>
      <c r="AG15" s="227">
        <v>0.14034334763948497</v>
      </c>
      <c r="AH15" s="230">
        <v>0.26695278969957081</v>
      </c>
      <c r="AI15" s="227">
        <v>0.60161870503597126</v>
      </c>
      <c r="AJ15" s="227">
        <v>0.13129496402877697</v>
      </c>
      <c r="AK15" s="230">
        <v>0.2670863309352518</v>
      </c>
      <c r="AL15" s="227">
        <v>0.58839285714285716</v>
      </c>
      <c r="AM15" s="227">
        <v>0.11473214285714285</v>
      </c>
      <c r="AN15" s="230">
        <v>0.296875</v>
      </c>
      <c r="AO15" s="227">
        <v>0.60567556120288013</v>
      </c>
      <c r="AP15" s="227">
        <v>0.17577297755188478</v>
      </c>
      <c r="AQ15" s="230">
        <v>0.21855146124523506</v>
      </c>
      <c r="AR15" s="227">
        <v>0.58792329661362708</v>
      </c>
      <c r="AS15" s="227">
        <v>0.19339045287637699</v>
      </c>
      <c r="AT15" s="230">
        <v>0.21868625050999593</v>
      </c>
      <c r="AU15" s="227">
        <v>0.58174273858921166</v>
      </c>
      <c r="AV15" s="227">
        <v>0.18257261410788381</v>
      </c>
      <c r="AW15" s="230">
        <v>0.23568464730290456</v>
      </c>
      <c r="AX15" s="227">
        <v>0.56221020092735707</v>
      </c>
      <c r="AY15" s="227">
        <v>0.18740340030911901</v>
      </c>
      <c r="AZ15" s="230">
        <v>0.25038639876352398</v>
      </c>
      <c r="BA15" s="227">
        <v>0.58307086614173231</v>
      </c>
      <c r="BB15" s="227">
        <v>0.18307086614173229</v>
      </c>
      <c r="BC15" s="230">
        <v>0.23385826771653542</v>
      </c>
      <c r="BD15" s="227">
        <v>0.57531985142385478</v>
      </c>
      <c r="BE15" s="227">
        <v>0.18860916219562526</v>
      </c>
      <c r="BF15" s="230">
        <v>0.23607098638052001</v>
      </c>
      <c r="BG15" s="227">
        <v>0.56849570735349009</v>
      </c>
      <c r="BH15" s="227">
        <v>0.1937290033594625</v>
      </c>
      <c r="BI15" s="230">
        <v>0.23777528928704741</v>
      </c>
      <c r="BJ15" s="227">
        <v>0.58722919042189281</v>
      </c>
      <c r="BK15" s="227">
        <v>0.19878373242113265</v>
      </c>
      <c r="BL15" s="230">
        <v>0.21398707715697454</v>
      </c>
      <c r="BM15" s="227">
        <v>0.55741410488245935</v>
      </c>
      <c r="BN15" s="227">
        <v>0.17314647377938516</v>
      </c>
      <c r="BO15" s="231">
        <v>0.26943942133815552</v>
      </c>
      <c r="BP15" s="227">
        <v>0.58048032703117014</v>
      </c>
      <c r="BQ15" s="227">
        <v>0.17118037812979051</v>
      </c>
      <c r="BR15" s="231">
        <v>0.24833929483903935</v>
      </c>
      <c r="BS15" s="227">
        <v>0.59429400386847198</v>
      </c>
      <c r="BT15" s="227">
        <v>0.15764023210831721</v>
      </c>
      <c r="BU15" s="231">
        <v>0.24806576402321084</v>
      </c>
      <c r="BV15" s="247">
        <v>0.62020109689213898</v>
      </c>
      <c r="BW15" s="247">
        <v>0.15904936014625229</v>
      </c>
      <c r="BX15" s="248">
        <v>0.23446069469835465</v>
      </c>
    </row>
    <row r="16" spans="1:76" x14ac:dyDescent="0.2">
      <c r="BV16" s="249"/>
    </row>
    <row r="17" spans="1:70" x14ac:dyDescent="0.2">
      <c r="AB17" s="142"/>
    </row>
    <row r="18" spans="1:70" ht="16.5" thickBot="1" x14ac:dyDescent="0.3">
      <c r="A18" s="111" t="s">
        <v>16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AB18" s="142"/>
    </row>
    <row r="19" spans="1:70" x14ac:dyDescent="0.2">
      <c r="A19" s="90"/>
      <c r="B19" s="169">
        <v>1999</v>
      </c>
      <c r="C19" s="170">
        <v>1999</v>
      </c>
      <c r="D19" s="172">
        <v>1999</v>
      </c>
      <c r="E19" s="169">
        <v>2000</v>
      </c>
      <c r="F19" s="170">
        <v>2000</v>
      </c>
      <c r="G19" s="170">
        <v>2000</v>
      </c>
      <c r="H19" s="169">
        <v>2001</v>
      </c>
      <c r="I19" s="170">
        <v>2001</v>
      </c>
      <c r="J19" s="170">
        <v>2001</v>
      </c>
      <c r="K19" s="169">
        <v>2002</v>
      </c>
      <c r="L19" s="170">
        <v>2002</v>
      </c>
      <c r="M19" s="170">
        <v>2002</v>
      </c>
      <c r="N19" s="169">
        <v>2003</v>
      </c>
      <c r="O19" s="170">
        <v>2003</v>
      </c>
      <c r="P19" s="170">
        <v>2003</v>
      </c>
      <c r="Q19" s="169">
        <v>2004</v>
      </c>
      <c r="R19" s="170">
        <v>2004</v>
      </c>
      <c r="S19" s="172">
        <v>2004</v>
      </c>
      <c r="T19" s="169">
        <v>2005</v>
      </c>
      <c r="U19" s="170">
        <v>2005</v>
      </c>
      <c r="V19" s="172">
        <v>2005</v>
      </c>
      <c r="W19" s="169">
        <v>2006</v>
      </c>
      <c r="X19" s="170">
        <v>2006</v>
      </c>
      <c r="Y19" s="172">
        <v>2006</v>
      </c>
      <c r="Z19" s="169">
        <v>2007</v>
      </c>
      <c r="AA19" s="170">
        <v>2007</v>
      </c>
      <c r="AB19" s="170">
        <v>2007</v>
      </c>
      <c r="AC19" s="169">
        <v>2008</v>
      </c>
      <c r="AD19" s="170">
        <v>2008</v>
      </c>
      <c r="AE19" s="170">
        <v>2008</v>
      </c>
      <c r="AF19" s="169">
        <v>2009</v>
      </c>
      <c r="AG19" s="170">
        <v>2009</v>
      </c>
      <c r="AH19" s="170">
        <v>2009</v>
      </c>
      <c r="AI19" s="169">
        <v>2010</v>
      </c>
      <c r="AJ19" s="170">
        <v>2010</v>
      </c>
      <c r="AK19" s="170">
        <v>2010</v>
      </c>
      <c r="AL19" s="169">
        <v>2011</v>
      </c>
      <c r="AM19" s="170">
        <v>2011</v>
      </c>
      <c r="AN19" s="170">
        <v>2011</v>
      </c>
      <c r="AO19" s="169">
        <v>2012</v>
      </c>
      <c r="AP19" s="170">
        <v>2012</v>
      </c>
      <c r="AQ19" s="170">
        <v>2012</v>
      </c>
      <c r="AR19" s="169">
        <v>2013</v>
      </c>
      <c r="AS19" s="170">
        <v>2013</v>
      </c>
      <c r="AT19" s="170">
        <v>2013</v>
      </c>
      <c r="AU19" s="169">
        <v>2014</v>
      </c>
      <c r="AV19" s="170">
        <v>2014</v>
      </c>
      <c r="AW19" s="170">
        <v>2014</v>
      </c>
      <c r="AX19" s="169">
        <v>2015</v>
      </c>
      <c r="AY19" s="170">
        <v>2015</v>
      </c>
      <c r="AZ19" s="170">
        <v>2015</v>
      </c>
      <c r="BA19" s="169">
        <v>2016</v>
      </c>
      <c r="BB19" s="170">
        <v>2016</v>
      </c>
      <c r="BC19" s="170">
        <v>2016</v>
      </c>
      <c r="BD19" s="169">
        <v>2017</v>
      </c>
      <c r="BE19" s="170">
        <v>2017</v>
      </c>
      <c r="BF19" s="171">
        <v>2017</v>
      </c>
      <c r="BG19" s="169">
        <v>2018</v>
      </c>
      <c r="BH19" s="170">
        <v>2018</v>
      </c>
      <c r="BI19" s="171">
        <v>2018</v>
      </c>
      <c r="BJ19" s="182" t="s">
        <v>38</v>
      </c>
      <c r="BK19" s="174"/>
      <c r="BL19" s="175"/>
      <c r="BM19" s="182" t="s">
        <v>31</v>
      </c>
      <c r="BN19" s="174"/>
      <c r="BO19" s="175"/>
      <c r="BR19" s="142"/>
    </row>
    <row r="20" spans="1:70" ht="28.5" customHeight="1" x14ac:dyDescent="0.2">
      <c r="A20" s="89"/>
      <c r="B20" s="88" t="s">
        <v>13</v>
      </c>
      <c r="C20" s="88" t="s">
        <v>14</v>
      </c>
      <c r="D20" s="88" t="s">
        <v>35</v>
      </c>
      <c r="E20" s="87" t="s">
        <v>13</v>
      </c>
      <c r="F20" s="87" t="s">
        <v>14</v>
      </c>
      <c r="G20" s="87" t="s">
        <v>35</v>
      </c>
      <c r="H20" s="88" t="s">
        <v>13</v>
      </c>
      <c r="I20" s="88" t="s">
        <v>14</v>
      </c>
      <c r="J20" s="88" t="s">
        <v>35</v>
      </c>
      <c r="K20" s="87" t="s">
        <v>13</v>
      </c>
      <c r="L20" s="87" t="s">
        <v>14</v>
      </c>
      <c r="M20" s="86" t="s">
        <v>35</v>
      </c>
      <c r="N20" s="88" t="s">
        <v>13</v>
      </c>
      <c r="O20" s="88" t="s">
        <v>14</v>
      </c>
      <c r="P20" s="88" t="s">
        <v>35</v>
      </c>
      <c r="Q20" s="87" t="s">
        <v>13</v>
      </c>
      <c r="R20" s="87" t="s">
        <v>14</v>
      </c>
      <c r="S20" s="86" t="s">
        <v>35</v>
      </c>
      <c r="T20" s="135" t="s">
        <v>13</v>
      </c>
      <c r="U20" s="135" t="s">
        <v>14</v>
      </c>
      <c r="V20" s="136" t="s">
        <v>35</v>
      </c>
      <c r="W20" s="135" t="s">
        <v>13</v>
      </c>
      <c r="X20" s="135" t="s">
        <v>14</v>
      </c>
      <c r="Y20" s="136" t="s">
        <v>35</v>
      </c>
      <c r="Z20" s="135" t="s">
        <v>13</v>
      </c>
      <c r="AA20" s="135" t="s">
        <v>14</v>
      </c>
      <c r="AB20" s="136" t="s">
        <v>35</v>
      </c>
      <c r="AC20" s="135" t="s">
        <v>13</v>
      </c>
      <c r="AD20" s="135" t="s">
        <v>14</v>
      </c>
      <c r="AE20" s="136" t="s">
        <v>35</v>
      </c>
      <c r="AF20" s="135" t="s">
        <v>13</v>
      </c>
      <c r="AG20" s="135" t="s">
        <v>14</v>
      </c>
      <c r="AH20" s="136" t="s">
        <v>35</v>
      </c>
      <c r="AI20" s="135" t="s">
        <v>13</v>
      </c>
      <c r="AJ20" s="135" t="s">
        <v>14</v>
      </c>
      <c r="AK20" s="136" t="s">
        <v>35</v>
      </c>
      <c r="AL20" s="135" t="s">
        <v>13</v>
      </c>
      <c r="AM20" s="135" t="s">
        <v>14</v>
      </c>
      <c r="AN20" s="136" t="s">
        <v>35</v>
      </c>
      <c r="AO20" s="135" t="s">
        <v>13</v>
      </c>
      <c r="AP20" s="135" t="s">
        <v>14</v>
      </c>
      <c r="AQ20" s="136" t="s">
        <v>35</v>
      </c>
      <c r="AR20" s="135" t="s">
        <v>13</v>
      </c>
      <c r="AS20" s="135" t="s">
        <v>14</v>
      </c>
      <c r="AT20" s="136" t="s">
        <v>35</v>
      </c>
      <c r="AU20" s="135" t="s">
        <v>13</v>
      </c>
      <c r="AV20" s="135" t="s">
        <v>14</v>
      </c>
      <c r="AW20" s="136" t="s">
        <v>35</v>
      </c>
      <c r="AX20" s="135" t="s">
        <v>13</v>
      </c>
      <c r="AY20" s="135" t="s">
        <v>14</v>
      </c>
      <c r="AZ20" s="136" t="s">
        <v>35</v>
      </c>
      <c r="BA20" s="135" t="s">
        <v>13</v>
      </c>
      <c r="BB20" s="135" t="s">
        <v>14</v>
      </c>
      <c r="BC20" s="136" t="s">
        <v>35</v>
      </c>
      <c r="BD20" s="135" t="s">
        <v>13</v>
      </c>
      <c r="BE20" s="135" t="s">
        <v>14</v>
      </c>
      <c r="BF20" s="136" t="s">
        <v>35</v>
      </c>
      <c r="BG20" s="135" t="s">
        <v>13</v>
      </c>
      <c r="BH20" s="135" t="s">
        <v>14</v>
      </c>
      <c r="BI20" s="136" t="s">
        <v>35</v>
      </c>
      <c r="BJ20" s="125" t="s">
        <v>13</v>
      </c>
      <c r="BK20" s="124" t="s">
        <v>14</v>
      </c>
      <c r="BL20" s="136" t="s">
        <v>35</v>
      </c>
      <c r="BM20" s="125" t="s">
        <v>13</v>
      </c>
      <c r="BN20" s="124" t="s">
        <v>14</v>
      </c>
      <c r="BO20" s="137" t="s">
        <v>35</v>
      </c>
      <c r="BR20" s="142"/>
    </row>
    <row r="21" spans="1:70" x14ac:dyDescent="0.2">
      <c r="A21" s="78" t="s">
        <v>3</v>
      </c>
      <c r="B21" s="77">
        <v>0.29757085020242913</v>
      </c>
      <c r="C21" s="77">
        <v>0.13360323886639677</v>
      </c>
      <c r="D21" s="113">
        <v>0.56882591093117407</v>
      </c>
      <c r="E21" s="76">
        <v>0.31643002028397565</v>
      </c>
      <c r="F21" s="76">
        <v>0.11156186612576065</v>
      </c>
      <c r="G21" s="114">
        <v>0.57200811359026371</v>
      </c>
      <c r="H21" s="77">
        <v>0.32142857142857145</v>
      </c>
      <c r="I21" s="77">
        <v>0.125</v>
      </c>
      <c r="J21" s="113">
        <v>0.5535714285714286</v>
      </c>
      <c r="K21" s="76">
        <v>0.3148854961832061</v>
      </c>
      <c r="L21" s="76">
        <v>0.13740458015267176</v>
      </c>
      <c r="M21" s="115">
        <v>0.54770992366412219</v>
      </c>
      <c r="N21" s="77">
        <v>0.32200647249190939</v>
      </c>
      <c r="O21" s="77">
        <v>8.8996763754045305E-2</v>
      </c>
      <c r="P21" s="113">
        <v>0.5889967637540453</v>
      </c>
      <c r="Q21" s="76">
        <v>0.32284768211920528</v>
      </c>
      <c r="R21" s="76">
        <v>8.1125827814569534E-2</v>
      </c>
      <c r="S21" s="115">
        <v>0.59602649006622521</v>
      </c>
      <c r="T21" s="14">
        <v>0.32011747430249632</v>
      </c>
      <c r="U21" s="16">
        <v>0.10572687224669604</v>
      </c>
      <c r="V21" s="156">
        <v>0.57415565345080766</v>
      </c>
      <c r="W21" s="14">
        <v>0.35079365079365077</v>
      </c>
      <c r="X21" s="16">
        <v>0.10317460317460317</v>
      </c>
      <c r="Y21" s="156">
        <v>0.54603174603174598</v>
      </c>
      <c r="Z21" s="14">
        <v>0.34670487106017189</v>
      </c>
      <c r="AA21" s="16">
        <v>0.10888252148997135</v>
      </c>
      <c r="AB21" s="156">
        <v>0.54441260744985676</v>
      </c>
      <c r="AC21" s="14">
        <v>0.40170940170940173</v>
      </c>
      <c r="AD21" s="16">
        <v>8.11965811965812E-2</v>
      </c>
      <c r="AE21" s="156">
        <v>0.51709401709401714</v>
      </c>
      <c r="AF21" s="14">
        <v>0.34877734877734878</v>
      </c>
      <c r="AG21" s="16">
        <v>8.4942084942084939E-2</v>
      </c>
      <c r="AH21" s="156">
        <v>0.56628056628056633</v>
      </c>
      <c r="AI21" s="14">
        <v>0.41570438799076215</v>
      </c>
      <c r="AJ21" s="16">
        <v>8.429561200923788E-2</v>
      </c>
      <c r="AK21" s="156">
        <v>0.5</v>
      </c>
      <c r="AL21" s="14">
        <v>0.39457459926017263</v>
      </c>
      <c r="AM21" s="16">
        <v>0.12700369913686807</v>
      </c>
      <c r="AN21" s="156">
        <v>0.47842170160295933</v>
      </c>
      <c r="AO21" s="14">
        <v>0.44911504424778759</v>
      </c>
      <c r="AP21" s="16">
        <v>0.13716814159292035</v>
      </c>
      <c r="AQ21" s="156">
        <v>0.41371681415929201</v>
      </c>
      <c r="AR21" s="14">
        <v>0.40357852882703776</v>
      </c>
      <c r="AS21" s="16">
        <v>0.18190854870775347</v>
      </c>
      <c r="AT21" s="156">
        <v>0.41451292246520877</v>
      </c>
      <c r="AU21" s="14">
        <v>0.46839729119638829</v>
      </c>
      <c r="AV21" s="16">
        <v>0.11851015801354402</v>
      </c>
      <c r="AW21" s="156">
        <v>0.41309255079006774</v>
      </c>
      <c r="AX21" s="14">
        <v>0.45246277205040092</v>
      </c>
      <c r="AY21" s="16">
        <v>0.13860252004581902</v>
      </c>
      <c r="AZ21" s="156">
        <v>0.40893470790378006</v>
      </c>
      <c r="BA21" s="14">
        <v>0.44774477447744776</v>
      </c>
      <c r="BB21" s="16">
        <v>0.15181518151815182</v>
      </c>
      <c r="BC21" s="156">
        <v>0.40044004400440042</v>
      </c>
      <c r="BD21" s="14">
        <v>0.45883777239709445</v>
      </c>
      <c r="BE21" s="16">
        <v>0.13801452784503632</v>
      </c>
      <c r="BF21" s="156">
        <v>0.40314769975786924</v>
      </c>
      <c r="BG21" s="14">
        <v>0.45</v>
      </c>
      <c r="BH21" s="16">
        <v>0.14000000000000001</v>
      </c>
      <c r="BI21" s="156">
        <v>0.41</v>
      </c>
      <c r="BJ21" s="126">
        <f>AVERAGE(AR21,AU21,AX21,BA21,BD21,BG21)</f>
        <v>0.44683685649139493</v>
      </c>
      <c r="BK21" s="126">
        <f t="shared" ref="BK21:BL21" si="0">AVERAGE(AS21,AV21,AY21,BB21,BE21,BH21)</f>
        <v>0.14480848935505078</v>
      </c>
      <c r="BL21" s="126">
        <f t="shared" si="0"/>
        <v>0.40835465415355438</v>
      </c>
      <c r="BM21" s="126">
        <f>AVERAGE(BD21:BG21)</f>
        <v>0.36249999999999999</v>
      </c>
      <c r="BN21" s="126">
        <f t="shared" ref="BN21:BO21" si="1">AVERAGE(BE21:BH21)</f>
        <v>0.28279055690072641</v>
      </c>
      <c r="BO21" s="253">
        <f t="shared" si="1"/>
        <v>0.35078692493946734</v>
      </c>
      <c r="BR21" s="142"/>
    </row>
    <row r="22" spans="1:70" x14ac:dyDescent="0.2">
      <c r="A22" s="84" t="s">
        <v>4</v>
      </c>
      <c r="B22" s="82">
        <v>0.32217573221757323</v>
      </c>
      <c r="C22" s="82">
        <v>0.17154811715481172</v>
      </c>
      <c r="D22" s="81">
        <v>0.50627615062761511</v>
      </c>
      <c r="E22" s="80">
        <v>0.24886877828054299</v>
      </c>
      <c r="F22" s="80">
        <v>0.14932126696832579</v>
      </c>
      <c r="G22" s="83">
        <v>0.60180995475113119</v>
      </c>
      <c r="H22" s="82">
        <v>0.29223744292237441</v>
      </c>
      <c r="I22" s="82">
        <v>0.16894977168949771</v>
      </c>
      <c r="J22" s="81">
        <v>0.53881278538812782</v>
      </c>
      <c r="K22" s="80">
        <v>0.26050420168067229</v>
      </c>
      <c r="L22" s="80">
        <v>0.18067226890756302</v>
      </c>
      <c r="M22" s="79">
        <v>0.55882352941176472</v>
      </c>
      <c r="N22" s="82">
        <v>0.26045016077170419</v>
      </c>
      <c r="O22" s="82">
        <v>0.14790996784565916</v>
      </c>
      <c r="P22" s="81">
        <v>0.59163987138263663</v>
      </c>
      <c r="Q22" s="80">
        <v>0.21590909090909091</v>
      </c>
      <c r="R22" s="80">
        <v>0.14772727272727273</v>
      </c>
      <c r="S22" s="79">
        <v>0.63636363636363635</v>
      </c>
      <c r="T22" s="68">
        <v>0.25696594427244585</v>
      </c>
      <c r="U22" s="70">
        <v>0.1609907120743034</v>
      </c>
      <c r="V22" s="157">
        <v>0.58204334365325072</v>
      </c>
      <c r="W22" s="68">
        <v>0.28413284132841327</v>
      </c>
      <c r="X22" s="70">
        <v>0.18819188191881919</v>
      </c>
      <c r="Y22" s="157">
        <v>0.52767527675276749</v>
      </c>
      <c r="Z22" s="68">
        <v>0.32558139534883723</v>
      </c>
      <c r="AA22" s="70">
        <v>0.1461794019933555</v>
      </c>
      <c r="AB22" s="157">
        <v>0.52823920265780733</v>
      </c>
      <c r="AC22" s="68">
        <v>0.29197080291970801</v>
      </c>
      <c r="AD22" s="70">
        <v>0.16423357664233576</v>
      </c>
      <c r="AE22" s="157">
        <v>0.54379562043795615</v>
      </c>
      <c r="AF22" s="68">
        <v>0.28225806451612906</v>
      </c>
      <c r="AG22" s="70">
        <v>0.16935483870967741</v>
      </c>
      <c r="AH22" s="157">
        <v>0.54838709677419351</v>
      </c>
      <c r="AI22" s="68">
        <v>0.30672268907563027</v>
      </c>
      <c r="AJ22" s="70">
        <v>0.13445378151260504</v>
      </c>
      <c r="AK22" s="157">
        <v>0.55882352941176472</v>
      </c>
      <c r="AL22" s="68">
        <v>0.28968253968253971</v>
      </c>
      <c r="AM22" s="70">
        <v>0.12301587301587301</v>
      </c>
      <c r="AN22" s="157">
        <v>0.58730158730158732</v>
      </c>
      <c r="AO22" s="68">
        <v>0.41224489795918368</v>
      </c>
      <c r="AP22" s="70">
        <v>0.15510204081632653</v>
      </c>
      <c r="AQ22" s="157">
        <v>0.43265306122448982</v>
      </c>
      <c r="AR22" s="68">
        <v>0.34853420195439738</v>
      </c>
      <c r="AS22" s="70">
        <v>0.18566775244299674</v>
      </c>
      <c r="AT22" s="157">
        <v>0.46579804560260585</v>
      </c>
      <c r="AU22" s="68">
        <v>0.4101694915254237</v>
      </c>
      <c r="AV22" s="70">
        <v>0.11525423728813559</v>
      </c>
      <c r="AW22" s="157">
        <v>0.47457627118644069</v>
      </c>
      <c r="AX22" s="68">
        <v>0.36647727272727271</v>
      </c>
      <c r="AY22" s="70">
        <v>0.15625</v>
      </c>
      <c r="AZ22" s="157">
        <v>0.47727272727272729</v>
      </c>
      <c r="BA22" s="68">
        <v>0.36419753086419754</v>
      </c>
      <c r="BB22" s="70">
        <v>0.16666666666666666</v>
      </c>
      <c r="BC22" s="157">
        <v>0.46913580246913578</v>
      </c>
      <c r="BD22" s="68">
        <v>0.38461538461538464</v>
      </c>
      <c r="BE22" s="70">
        <v>0.13313609467455623</v>
      </c>
      <c r="BF22" s="157">
        <v>0.48224852071005919</v>
      </c>
      <c r="BG22" s="68">
        <v>0.41</v>
      </c>
      <c r="BH22" s="70">
        <v>0.14000000000000001</v>
      </c>
      <c r="BI22" s="157">
        <v>0.45</v>
      </c>
      <c r="BJ22" s="251">
        <f t="shared" ref="BJ22:BJ28" si="2">AVERAGE(AR22,AU22,AX22,BA22,BD22,BG22)</f>
        <v>0.38066564694777932</v>
      </c>
      <c r="BK22" s="251">
        <f t="shared" ref="BK22:BK28" si="3">AVERAGE(AS22,AV22,AY22,BB22,BE22,BH22)</f>
        <v>0.14949579184539255</v>
      </c>
      <c r="BL22" s="251">
        <f t="shared" ref="BL22:BL28" si="4">AVERAGE(AT22,AW22,AZ22,BC22,BF22,BI22)</f>
        <v>0.46983856120682815</v>
      </c>
      <c r="BM22" s="251">
        <f t="shared" ref="BM22:BM28" si="5">AVERAGE(BD22:BG22)</f>
        <v>0.35249999999999998</v>
      </c>
      <c r="BN22" s="251">
        <f t="shared" ref="BN22:BN28" si="6">AVERAGE(BE22:BH22)</f>
        <v>0.29134615384615381</v>
      </c>
      <c r="BO22" s="254">
        <f t="shared" ref="BO22:BO28" si="7">AVERAGE(BF22:BI22)</f>
        <v>0.37056213017751477</v>
      </c>
      <c r="BR22" s="142"/>
    </row>
    <row r="23" spans="1:70" x14ac:dyDescent="0.2">
      <c r="A23" s="78" t="s">
        <v>5</v>
      </c>
      <c r="B23" s="77">
        <v>0.34653465346534651</v>
      </c>
      <c r="C23" s="77">
        <v>0.16336633663366337</v>
      </c>
      <c r="D23" s="113">
        <v>0.49009900990099009</v>
      </c>
      <c r="E23" s="76">
        <v>0.34031413612565448</v>
      </c>
      <c r="F23" s="76">
        <v>0.14136125654450263</v>
      </c>
      <c r="G23" s="114">
        <v>0.51832460732984298</v>
      </c>
      <c r="H23" s="77">
        <v>0.2541436464088398</v>
      </c>
      <c r="I23" s="77">
        <v>0.19889502762430938</v>
      </c>
      <c r="J23" s="113">
        <v>0.54696132596685088</v>
      </c>
      <c r="K23" s="76">
        <v>0.31891891891891894</v>
      </c>
      <c r="L23" s="76">
        <v>0.14594594594594595</v>
      </c>
      <c r="M23" s="115">
        <v>0.53513513513513511</v>
      </c>
      <c r="N23" s="77">
        <v>0.26027397260273971</v>
      </c>
      <c r="O23" s="77">
        <v>0.23744292237442921</v>
      </c>
      <c r="P23" s="113">
        <v>0.50228310502283102</v>
      </c>
      <c r="Q23" s="76">
        <v>0.2878787878787879</v>
      </c>
      <c r="R23" s="76">
        <v>0.18181818181818182</v>
      </c>
      <c r="S23" s="115">
        <v>0.53030303030303028</v>
      </c>
      <c r="T23" s="18">
        <v>0.31632653061224492</v>
      </c>
      <c r="U23" s="20">
        <v>0.20918367346938777</v>
      </c>
      <c r="V23" s="158">
        <v>0.47448979591836737</v>
      </c>
      <c r="W23" s="18">
        <v>0.35915492957746481</v>
      </c>
      <c r="X23" s="20">
        <v>0.19718309859154928</v>
      </c>
      <c r="Y23" s="158">
        <v>0.44366197183098594</v>
      </c>
      <c r="Z23" s="18">
        <v>0.27192982456140352</v>
      </c>
      <c r="AA23" s="20">
        <v>0.18421052631578946</v>
      </c>
      <c r="AB23" s="158">
        <v>0.54385964912280704</v>
      </c>
      <c r="AC23" s="18">
        <v>0.4</v>
      </c>
      <c r="AD23" s="20">
        <v>0.112</v>
      </c>
      <c r="AE23" s="158">
        <v>0.48799999999999999</v>
      </c>
      <c r="AF23" s="18">
        <v>0.34579439252336447</v>
      </c>
      <c r="AG23" s="20">
        <v>0.20560747663551401</v>
      </c>
      <c r="AH23" s="158">
        <v>0.44859813084112149</v>
      </c>
      <c r="AI23" s="18">
        <v>0.34166666666666667</v>
      </c>
      <c r="AJ23" s="20">
        <v>0.18333333333333332</v>
      </c>
      <c r="AK23" s="158">
        <v>0.47499999999999998</v>
      </c>
      <c r="AL23" s="18">
        <v>0.39603960396039606</v>
      </c>
      <c r="AM23" s="20">
        <v>0.18811881188118812</v>
      </c>
      <c r="AN23" s="158">
        <v>0.41584158415841582</v>
      </c>
      <c r="AO23" s="18">
        <v>0.5</v>
      </c>
      <c r="AP23" s="20">
        <v>0.15217391304347827</v>
      </c>
      <c r="AQ23" s="158">
        <v>0.34782608695652173</v>
      </c>
      <c r="AR23" s="18">
        <v>0.44444444444444442</v>
      </c>
      <c r="AS23" s="20">
        <v>0.2361111111111111</v>
      </c>
      <c r="AT23" s="158">
        <v>0.31944444444444442</v>
      </c>
      <c r="AU23" s="18">
        <v>0.44594594594594594</v>
      </c>
      <c r="AV23" s="20">
        <v>0.1891891891891892</v>
      </c>
      <c r="AW23" s="158">
        <v>0.36486486486486486</v>
      </c>
      <c r="AX23" s="18">
        <v>0.45569620253164556</v>
      </c>
      <c r="AY23" s="20">
        <v>0.20253164556962025</v>
      </c>
      <c r="AZ23" s="158">
        <v>0.34177215189873417</v>
      </c>
      <c r="BA23" s="18">
        <v>0.51764705882352946</v>
      </c>
      <c r="BB23" s="20">
        <v>0.10588235294117647</v>
      </c>
      <c r="BC23" s="158">
        <v>0.37647058823529411</v>
      </c>
      <c r="BD23" s="18">
        <v>0.51388888888888884</v>
      </c>
      <c r="BE23" s="20">
        <v>0.18055555555555555</v>
      </c>
      <c r="BF23" s="158">
        <v>0.30555555555555558</v>
      </c>
      <c r="BG23" s="18">
        <v>0.54</v>
      </c>
      <c r="BH23" s="20">
        <v>0.13</v>
      </c>
      <c r="BI23" s="158">
        <v>0.33</v>
      </c>
      <c r="BJ23" s="126">
        <f t="shared" si="2"/>
        <v>0.48627042343907573</v>
      </c>
      <c r="BK23" s="126">
        <f t="shared" si="3"/>
        <v>0.17404497572777541</v>
      </c>
      <c r="BL23" s="126">
        <f t="shared" si="4"/>
        <v>0.33968460083314889</v>
      </c>
      <c r="BM23" s="126">
        <f t="shared" si="5"/>
        <v>0.38500000000000001</v>
      </c>
      <c r="BN23" s="126">
        <f t="shared" si="6"/>
        <v>0.28902777777777777</v>
      </c>
      <c r="BO23" s="255">
        <f t="shared" si="7"/>
        <v>0.3263888888888889</v>
      </c>
      <c r="BR23" s="142"/>
    </row>
    <row r="24" spans="1:70" x14ac:dyDescent="0.2">
      <c r="A24" s="84" t="s">
        <v>6</v>
      </c>
      <c r="B24" s="82">
        <v>0.2</v>
      </c>
      <c r="C24" s="82">
        <v>0.20327868852459016</v>
      </c>
      <c r="D24" s="81">
        <v>0.59672131147540985</v>
      </c>
      <c r="E24" s="80">
        <v>0.22457627118644069</v>
      </c>
      <c r="F24" s="80">
        <v>0.19491525423728814</v>
      </c>
      <c r="G24" s="83">
        <v>0.58050847457627119</v>
      </c>
      <c r="H24" s="82">
        <v>0.16725978647686832</v>
      </c>
      <c r="I24" s="82">
        <v>0.25266903914590749</v>
      </c>
      <c r="J24" s="81">
        <v>0.58007117437722422</v>
      </c>
      <c r="K24" s="80">
        <v>0.2271062271062271</v>
      </c>
      <c r="L24" s="80">
        <v>0.21978021978021978</v>
      </c>
      <c r="M24" s="79">
        <v>0.55311355311355315</v>
      </c>
      <c r="N24" s="82">
        <v>0.18723404255319148</v>
      </c>
      <c r="O24" s="82">
        <v>0.1574468085106383</v>
      </c>
      <c r="P24" s="81">
        <v>0.65531914893617016</v>
      </c>
      <c r="Q24" s="80">
        <v>0.24698795180722891</v>
      </c>
      <c r="R24" s="80">
        <v>0.16265060240963855</v>
      </c>
      <c r="S24" s="79">
        <v>0.59036144578313254</v>
      </c>
      <c r="T24" s="68">
        <v>0.21965317919075145</v>
      </c>
      <c r="U24" s="70">
        <v>0.12138728323699421</v>
      </c>
      <c r="V24" s="157">
        <v>0.65895953757225434</v>
      </c>
      <c r="W24" s="68">
        <v>0.22959183673469388</v>
      </c>
      <c r="X24" s="70">
        <v>0.17346938775510204</v>
      </c>
      <c r="Y24" s="157">
        <v>0.59693877551020413</v>
      </c>
      <c r="Z24" s="68">
        <v>0.21126760563380281</v>
      </c>
      <c r="AA24" s="70">
        <v>0.11971830985915492</v>
      </c>
      <c r="AB24" s="157">
        <v>0.66901408450704225</v>
      </c>
      <c r="AC24" s="68">
        <v>0.27380952380952384</v>
      </c>
      <c r="AD24" s="70">
        <v>0.14880952380952381</v>
      </c>
      <c r="AE24" s="157">
        <v>0.57738095238095233</v>
      </c>
      <c r="AF24" s="68">
        <v>0.28030303030303028</v>
      </c>
      <c r="AG24" s="70">
        <v>0.13636363636363635</v>
      </c>
      <c r="AH24" s="157">
        <v>0.58333333333333337</v>
      </c>
      <c r="AI24" s="68">
        <v>0.34027777777777779</v>
      </c>
      <c r="AJ24" s="70">
        <v>0.125</v>
      </c>
      <c r="AK24" s="157">
        <v>0.53472222222222221</v>
      </c>
      <c r="AL24" s="68">
        <v>0.31550802139037432</v>
      </c>
      <c r="AM24" s="70">
        <v>0.11764705882352941</v>
      </c>
      <c r="AN24" s="157">
        <v>0.5668449197860963</v>
      </c>
      <c r="AO24" s="68">
        <v>0.40948275862068967</v>
      </c>
      <c r="AP24" s="70">
        <v>9.0517241379310345E-2</v>
      </c>
      <c r="AQ24" s="157">
        <v>0.5</v>
      </c>
      <c r="AR24" s="68">
        <v>0.4</v>
      </c>
      <c r="AS24" s="70">
        <v>0.12758620689655173</v>
      </c>
      <c r="AT24" s="157">
        <v>0.47241379310344828</v>
      </c>
      <c r="AU24" s="68">
        <v>0.43304843304843305</v>
      </c>
      <c r="AV24" s="70">
        <v>0.1396011396011396</v>
      </c>
      <c r="AW24" s="157">
        <v>0.42735042735042733</v>
      </c>
      <c r="AX24" s="68">
        <v>0.41244239631336405</v>
      </c>
      <c r="AY24" s="70">
        <v>0.11059907834101383</v>
      </c>
      <c r="AZ24" s="157">
        <v>0.47695852534562211</v>
      </c>
      <c r="BA24" s="68">
        <v>0.43091334894613581</v>
      </c>
      <c r="BB24" s="70">
        <v>0.13817330210772832</v>
      </c>
      <c r="BC24" s="157">
        <v>0.43091334894613581</v>
      </c>
      <c r="BD24" s="68">
        <v>0.40929203539823011</v>
      </c>
      <c r="BE24" s="70">
        <v>0.15486725663716813</v>
      </c>
      <c r="BF24" s="157">
        <v>0.43584070796460178</v>
      </c>
      <c r="BG24" s="68">
        <v>0.45</v>
      </c>
      <c r="BH24" s="70">
        <v>0.12</v>
      </c>
      <c r="BI24" s="157">
        <v>0.44</v>
      </c>
      <c r="BJ24" s="251">
        <f t="shared" si="2"/>
        <v>0.42261603561769395</v>
      </c>
      <c r="BK24" s="251">
        <f t="shared" si="3"/>
        <v>0.13180449726393362</v>
      </c>
      <c r="BL24" s="251">
        <f t="shared" si="4"/>
        <v>0.44724613378503925</v>
      </c>
      <c r="BM24" s="251">
        <f t="shared" si="5"/>
        <v>0.36249999999999999</v>
      </c>
      <c r="BN24" s="251">
        <f t="shared" si="6"/>
        <v>0.29017699115044249</v>
      </c>
      <c r="BO24" s="254">
        <f t="shared" si="7"/>
        <v>0.36146017699115041</v>
      </c>
      <c r="BR24" s="142"/>
    </row>
    <row r="25" spans="1:70" x14ac:dyDescent="0.2">
      <c r="A25" s="78" t="s">
        <v>7</v>
      </c>
      <c r="B25" s="77">
        <v>0.10344827586206896</v>
      </c>
      <c r="C25" s="77">
        <v>0.37931034482758619</v>
      </c>
      <c r="D25" s="113">
        <v>0.51724137931034486</v>
      </c>
      <c r="E25" s="76">
        <v>0.2</v>
      </c>
      <c r="F25" s="76">
        <v>0.30666666666666664</v>
      </c>
      <c r="G25" s="114">
        <v>0.49333333333333335</v>
      </c>
      <c r="H25" s="77">
        <v>0.17391304347826086</v>
      </c>
      <c r="I25" s="77">
        <v>0.28985507246376813</v>
      </c>
      <c r="J25" s="113">
        <v>0.53623188405797106</v>
      </c>
      <c r="K25" s="76">
        <v>0.12658227848101267</v>
      </c>
      <c r="L25" s="76">
        <v>0.29113924050632911</v>
      </c>
      <c r="M25" s="115">
        <v>0.58227848101265822</v>
      </c>
      <c r="N25" s="77">
        <v>0.20238095238095238</v>
      </c>
      <c r="O25" s="77">
        <v>0.21428571428571427</v>
      </c>
      <c r="P25" s="113">
        <v>0.58333333333333337</v>
      </c>
      <c r="Q25" s="76">
        <v>0.15322580645161291</v>
      </c>
      <c r="R25" s="76">
        <v>0.25</v>
      </c>
      <c r="S25" s="115">
        <v>0.59677419354838712</v>
      </c>
      <c r="T25" s="18">
        <v>0.19310344827586207</v>
      </c>
      <c r="U25" s="20">
        <v>0.15862068965517243</v>
      </c>
      <c r="V25" s="158">
        <v>0.64827586206896548</v>
      </c>
      <c r="W25" s="18">
        <v>0.22429906542056074</v>
      </c>
      <c r="X25" s="20">
        <v>0.17289719626168223</v>
      </c>
      <c r="Y25" s="158">
        <v>0.60280373831775702</v>
      </c>
      <c r="Z25" s="18">
        <v>0.28436018957345971</v>
      </c>
      <c r="AA25" s="20">
        <v>0.14691943127962084</v>
      </c>
      <c r="AB25" s="158">
        <v>0.56872037914691942</v>
      </c>
      <c r="AC25" s="18">
        <v>0.31441048034934499</v>
      </c>
      <c r="AD25" s="20">
        <v>0.21397379912663755</v>
      </c>
      <c r="AE25" s="158">
        <v>0.47161572052401746</v>
      </c>
      <c r="AF25" s="18">
        <v>0.27102803738317754</v>
      </c>
      <c r="AG25" s="20">
        <v>0.19314641744548286</v>
      </c>
      <c r="AH25" s="158">
        <v>0.53582554517133951</v>
      </c>
      <c r="AI25" s="18">
        <v>0.26072607260726072</v>
      </c>
      <c r="AJ25" s="20">
        <v>0.16831683168316833</v>
      </c>
      <c r="AK25" s="158">
        <v>0.57095709570957098</v>
      </c>
      <c r="AL25" s="18">
        <v>0.3029197080291971</v>
      </c>
      <c r="AM25" s="20">
        <v>0.17153284671532848</v>
      </c>
      <c r="AN25" s="158">
        <v>0.52554744525547448</v>
      </c>
      <c r="AO25" s="18">
        <v>0.31123919308357351</v>
      </c>
      <c r="AP25" s="20">
        <v>0.22190201729106629</v>
      </c>
      <c r="AQ25" s="158">
        <v>0.4668587896253602</v>
      </c>
      <c r="AR25" s="18">
        <v>0.31804281345565749</v>
      </c>
      <c r="AS25" s="20">
        <v>0.27522935779816515</v>
      </c>
      <c r="AT25" s="158">
        <v>0.40672782874617736</v>
      </c>
      <c r="AU25" s="18">
        <v>0.42024539877300615</v>
      </c>
      <c r="AV25" s="20">
        <v>0.18404907975460122</v>
      </c>
      <c r="AW25" s="158">
        <v>0.39570552147239263</v>
      </c>
      <c r="AX25" s="18">
        <v>0.38904899135446686</v>
      </c>
      <c r="AY25" s="20">
        <v>0.22190201729106629</v>
      </c>
      <c r="AZ25" s="158">
        <v>0.38904899135446686</v>
      </c>
      <c r="BA25" s="18">
        <v>0.45901639344262296</v>
      </c>
      <c r="BB25" s="20">
        <v>0.19672131147540983</v>
      </c>
      <c r="BC25" s="158">
        <v>0.34426229508196721</v>
      </c>
      <c r="BD25" s="18">
        <v>0.42758620689655175</v>
      </c>
      <c r="BE25" s="20">
        <v>0.16551724137931034</v>
      </c>
      <c r="BF25" s="158">
        <v>0.40689655172413791</v>
      </c>
      <c r="BG25" s="18">
        <v>0.38</v>
      </c>
      <c r="BH25" s="20">
        <v>0.22</v>
      </c>
      <c r="BI25" s="158">
        <v>0.4</v>
      </c>
      <c r="BJ25" s="126">
        <f t="shared" si="2"/>
        <v>0.39898996732038422</v>
      </c>
      <c r="BK25" s="126">
        <f t="shared" si="3"/>
        <v>0.21056983461642551</v>
      </c>
      <c r="BL25" s="126">
        <f t="shared" si="4"/>
        <v>0.39044019806319036</v>
      </c>
      <c r="BM25" s="126">
        <f t="shared" si="5"/>
        <v>0.34499999999999997</v>
      </c>
      <c r="BN25" s="126">
        <f t="shared" si="6"/>
        <v>0.2931034482758621</v>
      </c>
      <c r="BO25" s="255">
        <f t="shared" si="7"/>
        <v>0.35172413793103452</v>
      </c>
      <c r="BR25" s="142"/>
    </row>
    <row r="26" spans="1:70" x14ac:dyDescent="0.2">
      <c r="A26" s="84" t="s">
        <v>8</v>
      </c>
      <c r="B26" s="82">
        <v>0.29411764705882354</v>
      </c>
      <c r="C26" s="82">
        <v>0.16176470588235295</v>
      </c>
      <c r="D26" s="81">
        <v>0.54411764705882348</v>
      </c>
      <c r="E26" s="80">
        <v>0.32941176470588235</v>
      </c>
      <c r="F26" s="80">
        <v>0.15294117647058825</v>
      </c>
      <c r="G26" s="83">
        <v>0.51764705882352946</v>
      </c>
      <c r="H26" s="82">
        <v>0.21111111111111111</v>
      </c>
      <c r="I26" s="82">
        <v>0.15555555555555556</v>
      </c>
      <c r="J26" s="81">
        <v>0.6333333333333333</v>
      </c>
      <c r="K26" s="80">
        <v>0.23728813559322035</v>
      </c>
      <c r="L26" s="80">
        <v>0.11016949152542373</v>
      </c>
      <c r="M26" s="79">
        <v>0.65254237288135597</v>
      </c>
      <c r="N26" s="82">
        <v>0.22674418604651161</v>
      </c>
      <c r="O26" s="82">
        <v>9.8837209302325577E-2</v>
      </c>
      <c r="P26" s="81">
        <v>0.67441860465116277</v>
      </c>
      <c r="Q26" s="80">
        <v>0.29565217391304349</v>
      </c>
      <c r="R26" s="80">
        <v>7.3913043478260873E-2</v>
      </c>
      <c r="S26" s="79">
        <v>0.63043478260869568</v>
      </c>
      <c r="T26" s="68">
        <v>0.26339285714285715</v>
      </c>
      <c r="U26" s="70">
        <v>0.10267857142857142</v>
      </c>
      <c r="V26" s="157">
        <v>0.6339285714285714</v>
      </c>
      <c r="W26" s="68">
        <v>0.22509225092250923</v>
      </c>
      <c r="X26" s="70">
        <v>0.15498154981549817</v>
      </c>
      <c r="Y26" s="157">
        <v>0.61992619926199266</v>
      </c>
      <c r="Z26" s="68">
        <v>0.19685039370078741</v>
      </c>
      <c r="AA26" s="70">
        <v>0.12992125984251968</v>
      </c>
      <c r="AB26" s="157">
        <v>0.67322834645669294</v>
      </c>
      <c r="AC26" s="68">
        <v>0.22475570032573289</v>
      </c>
      <c r="AD26" s="70">
        <v>0.1465798045602606</v>
      </c>
      <c r="AE26" s="157">
        <v>0.62866449511400646</v>
      </c>
      <c r="AF26" s="68">
        <v>0.20886075949367089</v>
      </c>
      <c r="AG26" s="70">
        <v>0.14240506329113925</v>
      </c>
      <c r="AH26" s="157">
        <v>0.64873417721518989</v>
      </c>
      <c r="AI26" s="68">
        <v>0.28260869565217389</v>
      </c>
      <c r="AJ26" s="70">
        <v>0.2318840579710145</v>
      </c>
      <c r="AK26" s="157">
        <v>0.48550724637681159</v>
      </c>
      <c r="AL26" s="68">
        <v>0.26771653543307089</v>
      </c>
      <c r="AM26" s="70">
        <v>0.13385826771653545</v>
      </c>
      <c r="AN26" s="157">
        <v>0.59842519685039375</v>
      </c>
      <c r="AO26" s="68">
        <v>0.44360902255639095</v>
      </c>
      <c r="AP26" s="70">
        <v>0.15037593984962405</v>
      </c>
      <c r="AQ26" s="157">
        <v>0.40601503759398494</v>
      </c>
      <c r="AR26" s="68">
        <v>0.38636363636363635</v>
      </c>
      <c r="AS26" s="70">
        <v>0.25757575757575757</v>
      </c>
      <c r="AT26" s="157">
        <v>0.35606060606060608</v>
      </c>
      <c r="AU26" s="68">
        <v>0.41566265060240964</v>
      </c>
      <c r="AV26" s="70">
        <v>0.20481927710843373</v>
      </c>
      <c r="AW26" s="157">
        <v>0.37951807228915663</v>
      </c>
      <c r="AX26" s="68">
        <v>0.3772455089820359</v>
      </c>
      <c r="AY26" s="70">
        <v>0.21556886227544911</v>
      </c>
      <c r="AZ26" s="157">
        <v>0.40718562874251496</v>
      </c>
      <c r="BA26" s="68">
        <v>0.49214659685863876</v>
      </c>
      <c r="BB26" s="70">
        <v>0.17801047120418848</v>
      </c>
      <c r="BC26" s="157">
        <v>0.32984293193717279</v>
      </c>
      <c r="BD26" s="68">
        <v>0.50666666666666671</v>
      </c>
      <c r="BE26" s="70">
        <v>0.14000000000000001</v>
      </c>
      <c r="BF26" s="157">
        <v>0.35333333333333333</v>
      </c>
      <c r="BG26" s="68">
        <v>0.46</v>
      </c>
      <c r="BH26" s="70">
        <v>0.26</v>
      </c>
      <c r="BI26" s="157">
        <v>0.28000000000000003</v>
      </c>
      <c r="BJ26" s="251">
        <f t="shared" si="2"/>
        <v>0.43968084324556456</v>
      </c>
      <c r="BK26" s="251">
        <f t="shared" si="3"/>
        <v>0.20932906136063814</v>
      </c>
      <c r="BL26" s="251">
        <f t="shared" si="4"/>
        <v>0.35099009539379722</v>
      </c>
      <c r="BM26" s="251">
        <f t="shared" si="5"/>
        <v>0.36499999999999999</v>
      </c>
      <c r="BN26" s="251">
        <f t="shared" si="6"/>
        <v>0.30333333333333334</v>
      </c>
      <c r="BO26" s="254">
        <f t="shared" si="7"/>
        <v>0.33833333333333332</v>
      </c>
      <c r="BR26" s="142"/>
    </row>
    <row r="27" spans="1:70" x14ac:dyDescent="0.2">
      <c r="A27" s="78" t="s">
        <v>9</v>
      </c>
      <c r="B27" s="77">
        <v>1.4134275618374558E-2</v>
      </c>
      <c r="C27" s="77">
        <v>0.41342756183745583</v>
      </c>
      <c r="D27" s="113">
        <v>0.57243816254416957</v>
      </c>
      <c r="E27" s="76">
        <v>1.0395010395010396E-2</v>
      </c>
      <c r="F27" s="76">
        <v>0.44906444906444909</v>
      </c>
      <c r="G27" s="114">
        <v>0.54054054054054057</v>
      </c>
      <c r="H27" s="77">
        <v>9.6618357487922701E-3</v>
      </c>
      <c r="I27" s="77">
        <v>0.44444444444444442</v>
      </c>
      <c r="J27" s="113">
        <v>0.54589371980676327</v>
      </c>
      <c r="K27" s="76">
        <v>5.434782608695652E-3</v>
      </c>
      <c r="L27" s="76">
        <v>0.41847826086956524</v>
      </c>
      <c r="M27" s="115">
        <v>0.57608695652173914</v>
      </c>
      <c r="N27" s="77">
        <v>7.9575596816976128E-3</v>
      </c>
      <c r="O27" s="77">
        <v>0.41114058355437666</v>
      </c>
      <c r="P27" s="113">
        <v>0.58090185676392569</v>
      </c>
      <c r="Q27" s="76">
        <v>0</v>
      </c>
      <c r="R27" s="76">
        <v>0.37087912087912089</v>
      </c>
      <c r="S27" s="115">
        <v>0.62912087912087911</v>
      </c>
      <c r="T27" s="18">
        <v>0</v>
      </c>
      <c r="U27" s="20">
        <v>0.35620052770448551</v>
      </c>
      <c r="V27" s="158">
        <v>0.64379947229551449</v>
      </c>
      <c r="W27" s="18">
        <v>0</v>
      </c>
      <c r="X27" s="20">
        <v>0.38828633405639912</v>
      </c>
      <c r="Y27" s="158">
        <v>0.61171366594360088</v>
      </c>
      <c r="Z27" s="18">
        <v>0</v>
      </c>
      <c r="AA27" s="20">
        <v>0.4408817635270541</v>
      </c>
      <c r="AB27" s="158">
        <v>0.5591182364729459</v>
      </c>
      <c r="AC27" s="18">
        <v>0</v>
      </c>
      <c r="AD27" s="20">
        <v>0.43115124153498874</v>
      </c>
      <c r="AE27" s="158">
        <v>0.56884875846501126</v>
      </c>
      <c r="AF27" s="18">
        <v>0</v>
      </c>
      <c r="AG27" s="20">
        <v>0.46853146853146854</v>
      </c>
      <c r="AH27" s="158">
        <v>0.53146853146853146</v>
      </c>
      <c r="AI27" s="18">
        <v>0</v>
      </c>
      <c r="AJ27" s="20">
        <v>0.41204819277108434</v>
      </c>
      <c r="AK27" s="158">
        <v>0.58795180722891571</v>
      </c>
      <c r="AL27" s="18">
        <v>0</v>
      </c>
      <c r="AM27" s="20">
        <v>0.35860655737704916</v>
      </c>
      <c r="AN27" s="158">
        <v>0.64139344262295084</v>
      </c>
      <c r="AO27" s="18">
        <v>0</v>
      </c>
      <c r="AP27" s="20">
        <v>0.47794117647058826</v>
      </c>
      <c r="AQ27" s="158">
        <v>0.5220588235294118</v>
      </c>
      <c r="AR27" s="18">
        <v>0</v>
      </c>
      <c r="AS27" s="20">
        <v>0.5</v>
      </c>
      <c r="AT27" s="158">
        <v>0.5</v>
      </c>
      <c r="AU27" s="18">
        <v>0</v>
      </c>
      <c r="AV27" s="20">
        <v>0.44051446945337619</v>
      </c>
      <c r="AW27" s="158">
        <v>0.55948553054662375</v>
      </c>
      <c r="AX27" s="18">
        <v>0</v>
      </c>
      <c r="AY27" s="20">
        <v>0.47023809523809523</v>
      </c>
      <c r="AZ27" s="158">
        <v>0.52976190476190477</v>
      </c>
      <c r="BA27" s="18">
        <v>0</v>
      </c>
      <c r="BB27" s="20">
        <v>0.39726027397260272</v>
      </c>
      <c r="BC27" s="158">
        <v>0.60273972602739723</v>
      </c>
      <c r="BD27" s="18">
        <v>1.0273972602739725E-2</v>
      </c>
      <c r="BE27" s="20">
        <v>0.45547945205479451</v>
      </c>
      <c r="BF27" s="158">
        <v>0.53424657534246578</v>
      </c>
      <c r="BG27" s="18">
        <v>0.02</v>
      </c>
      <c r="BH27" s="20">
        <v>0.45</v>
      </c>
      <c r="BI27" s="158">
        <v>0.59</v>
      </c>
      <c r="BJ27" s="126">
        <f t="shared" si="2"/>
        <v>5.0456621004566207E-3</v>
      </c>
      <c r="BK27" s="126">
        <f t="shared" si="3"/>
        <v>0.45224871511981152</v>
      </c>
      <c r="BL27" s="126">
        <f t="shared" si="4"/>
        <v>0.5527056227797319</v>
      </c>
      <c r="BM27" s="126">
        <f t="shared" si="5"/>
        <v>0.255</v>
      </c>
      <c r="BN27" s="126">
        <f t="shared" si="6"/>
        <v>0.36493150684931508</v>
      </c>
      <c r="BO27" s="255">
        <f t="shared" si="7"/>
        <v>0.39856164383561643</v>
      </c>
    </row>
    <row r="28" spans="1:70" ht="13.5" thickBot="1" x14ac:dyDescent="0.25">
      <c r="A28" s="226" t="s">
        <v>10</v>
      </c>
      <c r="B28" s="232">
        <v>0.22905682483889866</v>
      </c>
      <c r="C28" s="232">
        <v>0.21909783245459871</v>
      </c>
      <c r="D28" s="233">
        <v>0.55184534270650265</v>
      </c>
      <c r="E28" s="234">
        <v>0.21156004489337824</v>
      </c>
      <c r="F28" s="234">
        <v>0.23176206509539843</v>
      </c>
      <c r="G28" s="235">
        <v>0.55667789001122336</v>
      </c>
      <c r="H28" s="232">
        <v>0.20507166482910694</v>
      </c>
      <c r="I28" s="232">
        <v>0.23814773980154355</v>
      </c>
      <c r="J28" s="233">
        <v>0.55678059536934954</v>
      </c>
      <c r="K28" s="234">
        <v>0.21736694677871149</v>
      </c>
      <c r="L28" s="234">
        <v>0.2196078431372549</v>
      </c>
      <c r="M28" s="236">
        <v>0.56302521008403361</v>
      </c>
      <c r="N28" s="232">
        <v>0.21825396825396826</v>
      </c>
      <c r="O28" s="232">
        <v>0.18849206349206349</v>
      </c>
      <c r="P28" s="233">
        <v>0.59325396825396826</v>
      </c>
      <c r="Q28" s="234">
        <v>0.2241025641025641</v>
      </c>
      <c r="R28" s="234">
        <v>0.17128205128205129</v>
      </c>
      <c r="S28" s="236">
        <v>0.60461538461538467</v>
      </c>
      <c r="T28" s="119">
        <v>0.23008015087223008</v>
      </c>
      <c r="U28" s="213">
        <v>0.17303158887317302</v>
      </c>
      <c r="V28" s="237">
        <v>0.59688826025459685</v>
      </c>
      <c r="W28" s="119">
        <v>0.23020594965675056</v>
      </c>
      <c r="X28" s="213">
        <v>0.19954233409610983</v>
      </c>
      <c r="Y28" s="237">
        <v>0.57025171624713955</v>
      </c>
      <c r="Z28" s="119">
        <v>0.2302839116719243</v>
      </c>
      <c r="AA28" s="213">
        <v>0.19918882379450203</v>
      </c>
      <c r="AB28" s="237">
        <v>0.57052726453357372</v>
      </c>
      <c r="AC28" s="119">
        <v>0.2664590747330961</v>
      </c>
      <c r="AD28" s="213">
        <v>0.18950177935943061</v>
      </c>
      <c r="AE28" s="237">
        <v>0.54403914590747326</v>
      </c>
      <c r="AF28" s="119">
        <v>0.24377682403433476</v>
      </c>
      <c r="AG28" s="213">
        <v>0.19570815450643778</v>
      </c>
      <c r="AH28" s="237">
        <v>0.56051502145922749</v>
      </c>
      <c r="AI28" s="119">
        <v>0.28821942446043164</v>
      </c>
      <c r="AJ28" s="213">
        <v>0.17940647482014388</v>
      </c>
      <c r="AK28" s="237">
        <v>0.53237410071942448</v>
      </c>
      <c r="AL28" s="119">
        <v>0.27187499999999998</v>
      </c>
      <c r="AM28" s="213">
        <v>0.18482142857142858</v>
      </c>
      <c r="AN28" s="237">
        <v>0.54330357142857144</v>
      </c>
      <c r="AO28" s="119">
        <v>0.34519271495129183</v>
      </c>
      <c r="AP28" s="213">
        <v>0.2071156289707751</v>
      </c>
      <c r="AQ28" s="237">
        <v>0.4476916560779331</v>
      </c>
      <c r="AR28" s="119">
        <v>0.33306122448979592</v>
      </c>
      <c r="AS28" s="213">
        <v>0.23510204081632652</v>
      </c>
      <c r="AT28" s="237">
        <v>0.43183673469387757</v>
      </c>
      <c r="AU28" s="119">
        <v>0.38480697384806972</v>
      </c>
      <c r="AV28" s="213">
        <v>0.17974263179742631</v>
      </c>
      <c r="AW28" s="237">
        <v>0.43545039435450394</v>
      </c>
      <c r="AX28" s="119">
        <v>0.36205564142194746</v>
      </c>
      <c r="AY28" s="213">
        <v>0.19744976816074189</v>
      </c>
      <c r="AZ28" s="237">
        <v>0.44049459041731065</v>
      </c>
      <c r="BA28" s="119">
        <v>0.38965653375444137</v>
      </c>
      <c r="BB28" s="213">
        <v>0.18555073035925779</v>
      </c>
      <c r="BC28" s="237">
        <v>0.42479273588630084</v>
      </c>
      <c r="BD28" s="119">
        <v>0.3859504132231405</v>
      </c>
      <c r="BE28" s="213">
        <v>0.1834710743801653</v>
      </c>
      <c r="BF28" s="237">
        <v>0.4305785123966942</v>
      </c>
      <c r="BG28" s="119">
        <v>0.39</v>
      </c>
      <c r="BH28" s="213">
        <v>0.19</v>
      </c>
      <c r="BI28" s="237">
        <v>0.42</v>
      </c>
      <c r="BJ28" s="238">
        <f t="shared" si="2"/>
        <v>0.37425513112289921</v>
      </c>
      <c r="BK28" s="238">
        <f t="shared" si="3"/>
        <v>0.19521937425231961</v>
      </c>
      <c r="BL28" s="252">
        <f t="shared" si="4"/>
        <v>0.43052549462478118</v>
      </c>
      <c r="BM28" s="238">
        <f t="shared" si="5"/>
        <v>0.34750000000000003</v>
      </c>
      <c r="BN28" s="238">
        <f t="shared" si="6"/>
        <v>0.29851239669421487</v>
      </c>
      <c r="BO28" s="252">
        <f t="shared" si="7"/>
        <v>0.35764462809917352</v>
      </c>
    </row>
    <row r="29" spans="1:70" x14ac:dyDescent="0.2">
      <c r="A29" s="75"/>
      <c r="BC29"/>
      <c r="BD29"/>
      <c r="BE29"/>
      <c r="BF29"/>
      <c r="BG29"/>
    </row>
  </sheetData>
  <pageMargins left="0.27" right="0.17" top="1" bottom="1" header="0.5" footer="0.5"/>
  <pageSetup paperSize="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A29"/>
  <sheetViews>
    <sheetView zoomScaleNormal="100" workbookViewId="0">
      <pane xSplit="1" ySplit="3" topLeftCell="AW4" activePane="bottomRight" state="frozen"/>
      <selection pane="topRight" activeCell="B1" sqref="B1"/>
      <selection pane="bottomLeft" activeCell="A4" sqref="A4"/>
      <selection pane="bottomRight" activeCell="BP13" sqref="BP13:BQ13"/>
    </sheetView>
  </sheetViews>
  <sheetFormatPr defaultRowHeight="12.75" x14ac:dyDescent="0.2"/>
  <cols>
    <col min="1" max="1" width="6" customWidth="1"/>
    <col min="2" max="9" width="5.5703125" hidden="1" customWidth="1"/>
    <col min="10" max="10" width="5.28515625" hidden="1" customWidth="1"/>
    <col min="11" max="12" width="5.5703125" hidden="1" customWidth="1"/>
    <col min="13" max="13" width="5.28515625" hidden="1" customWidth="1"/>
    <col min="14" max="15" width="5.5703125" customWidth="1"/>
    <col min="16" max="16" width="5.28515625" customWidth="1"/>
    <col min="17" max="18" width="5.5703125" customWidth="1"/>
    <col min="19" max="19" width="5.28515625" customWidth="1"/>
    <col min="20" max="21" width="5.5703125" customWidth="1"/>
    <col min="22" max="22" width="5.28515625" customWidth="1"/>
    <col min="23" max="24" width="5.5703125" customWidth="1"/>
    <col min="25" max="25" width="5.28515625" customWidth="1"/>
    <col min="26" max="27" width="5.5703125" customWidth="1"/>
    <col min="28" max="28" width="5.28515625" customWidth="1"/>
    <col min="29" max="30" width="5.5703125" customWidth="1"/>
    <col min="31" max="31" width="5.28515625" customWidth="1"/>
    <col min="32" max="33" width="5.5703125" customWidth="1"/>
    <col min="34" max="34" width="5.28515625" customWidth="1"/>
    <col min="35" max="48" width="5.5703125" customWidth="1"/>
    <col min="49" max="49" width="5.28515625" customWidth="1"/>
    <col min="50" max="51" width="5.5703125" customWidth="1"/>
    <col min="52" max="52" width="5.28515625" customWidth="1"/>
    <col min="53" max="54" width="5.5703125" customWidth="1"/>
    <col min="55" max="55" width="5.28515625" customWidth="1"/>
    <col min="56" max="57" width="5.5703125" customWidth="1"/>
    <col min="58" max="58" width="5.28515625" customWidth="1"/>
    <col min="59" max="60" width="5.5703125" customWidth="1"/>
    <col min="61" max="61" width="5.28515625" customWidth="1"/>
    <col min="62" max="63" width="5.5703125" customWidth="1"/>
    <col min="64" max="64" width="5.28515625" customWidth="1"/>
    <col min="65" max="66" width="5.5703125" customWidth="1"/>
    <col min="67" max="67" width="5.28515625" customWidth="1"/>
    <col min="68" max="69" width="5.5703125" customWidth="1"/>
    <col min="70" max="70" width="5.28515625" customWidth="1"/>
    <col min="71" max="72" width="5.5703125" customWidth="1"/>
    <col min="73" max="73" width="5.28515625" customWidth="1"/>
    <col min="74" max="75" width="5.5703125" customWidth="1"/>
    <col min="76" max="76" width="5.28515625" customWidth="1"/>
    <col min="77" max="79" width="5.5703125" customWidth="1"/>
  </cols>
  <sheetData>
    <row r="1" spans="1:79" ht="18" customHeight="1" thickBot="1" x14ac:dyDescent="0.3">
      <c r="A1" s="173" t="s">
        <v>16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3"/>
      <c r="BX1" s="173"/>
    </row>
    <row r="2" spans="1:79" ht="14.25" customHeight="1" x14ac:dyDescent="0.2">
      <c r="A2" s="185"/>
      <c r="B2" s="177">
        <v>1995</v>
      </c>
      <c r="C2" s="178">
        <v>1995</v>
      </c>
      <c r="D2" s="179">
        <v>1995</v>
      </c>
      <c r="E2" s="177">
        <v>1996</v>
      </c>
      <c r="F2" s="178">
        <v>1996</v>
      </c>
      <c r="G2" s="178">
        <v>1996</v>
      </c>
      <c r="H2" s="177">
        <v>1997</v>
      </c>
      <c r="I2" s="178">
        <v>1997</v>
      </c>
      <c r="J2" s="178">
        <v>1997</v>
      </c>
      <c r="K2" s="177">
        <v>1998</v>
      </c>
      <c r="L2" s="178">
        <v>1998</v>
      </c>
      <c r="M2" s="179">
        <v>1998</v>
      </c>
      <c r="N2" s="169">
        <v>1999</v>
      </c>
      <c r="O2" s="170">
        <v>1999</v>
      </c>
      <c r="P2" s="172">
        <v>1999</v>
      </c>
      <c r="Q2" s="169">
        <v>2000</v>
      </c>
      <c r="R2" s="170">
        <v>2000</v>
      </c>
      <c r="S2" s="170">
        <v>2000</v>
      </c>
      <c r="T2" s="169">
        <v>2001</v>
      </c>
      <c r="U2" s="170">
        <v>2001</v>
      </c>
      <c r="V2" s="170">
        <v>2001</v>
      </c>
      <c r="W2" s="169">
        <v>2002</v>
      </c>
      <c r="X2" s="170">
        <v>2002</v>
      </c>
      <c r="Y2" s="170">
        <v>2002</v>
      </c>
      <c r="Z2" s="169">
        <v>2003</v>
      </c>
      <c r="AA2" s="170">
        <v>2003</v>
      </c>
      <c r="AB2" s="170">
        <v>2003</v>
      </c>
      <c r="AC2" s="169">
        <v>2004</v>
      </c>
      <c r="AD2" s="170">
        <v>2004</v>
      </c>
      <c r="AE2" s="172">
        <v>2004</v>
      </c>
      <c r="AF2" s="169">
        <v>2005</v>
      </c>
      <c r="AG2" s="170">
        <v>2005</v>
      </c>
      <c r="AH2" s="172">
        <v>2005</v>
      </c>
      <c r="AI2" s="169">
        <v>2006</v>
      </c>
      <c r="AJ2" s="170">
        <v>2006</v>
      </c>
      <c r="AK2" s="172">
        <v>2006</v>
      </c>
      <c r="AL2" s="169">
        <v>2007</v>
      </c>
      <c r="AM2" s="170">
        <v>2007</v>
      </c>
      <c r="AN2" s="170">
        <v>2007</v>
      </c>
      <c r="AO2" s="169">
        <v>2008</v>
      </c>
      <c r="AP2" s="170">
        <v>2008</v>
      </c>
      <c r="AQ2" s="170">
        <v>2008</v>
      </c>
      <c r="AR2" s="169">
        <v>2009</v>
      </c>
      <c r="AS2" s="170">
        <v>2009</v>
      </c>
      <c r="AT2" s="170">
        <v>2009</v>
      </c>
      <c r="AU2" s="169">
        <v>2010</v>
      </c>
      <c r="AV2" s="170">
        <v>2010</v>
      </c>
      <c r="AW2" s="192">
        <v>2010</v>
      </c>
      <c r="AX2" s="169">
        <v>2011</v>
      </c>
      <c r="AY2" s="170">
        <v>2011</v>
      </c>
      <c r="AZ2" s="170">
        <v>2011</v>
      </c>
      <c r="BA2" s="169">
        <v>2012</v>
      </c>
      <c r="BB2" s="170">
        <v>2012</v>
      </c>
      <c r="BC2" s="170">
        <v>2012</v>
      </c>
      <c r="BD2" s="169">
        <v>2013</v>
      </c>
      <c r="BE2" s="170">
        <v>2013</v>
      </c>
      <c r="BF2" s="172">
        <v>2013</v>
      </c>
      <c r="BG2" s="169">
        <v>2014</v>
      </c>
      <c r="BH2" s="170">
        <v>2014</v>
      </c>
      <c r="BI2" s="172">
        <v>2014</v>
      </c>
      <c r="BJ2" s="169">
        <v>2015</v>
      </c>
      <c r="BK2" s="170">
        <v>2015</v>
      </c>
      <c r="BL2" s="171">
        <v>2015</v>
      </c>
      <c r="BM2" s="169">
        <v>2016</v>
      </c>
      <c r="BN2" s="170">
        <v>2016</v>
      </c>
      <c r="BO2" s="171">
        <v>2016</v>
      </c>
      <c r="BP2" s="169">
        <v>2017</v>
      </c>
      <c r="BQ2" s="170">
        <v>2017</v>
      </c>
      <c r="BR2" s="171">
        <v>2017</v>
      </c>
      <c r="BS2" s="169">
        <v>2018</v>
      </c>
      <c r="BT2" s="170">
        <v>2018</v>
      </c>
      <c r="BU2" s="171">
        <v>2018</v>
      </c>
      <c r="BV2" s="184" t="s">
        <v>37</v>
      </c>
      <c r="BW2" s="178"/>
      <c r="BX2" s="183"/>
      <c r="BY2" s="178" t="s">
        <v>30</v>
      </c>
      <c r="BZ2" s="178"/>
      <c r="CA2" s="183"/>
    </row>
    <row r="3" spans="1:79" ht="28.5" customHeight="1" thickBot="1" x14ac:dyDescent="0.25">
      <c r="A3" s="186"/>
      <c r="B3" s="65" t="s">
        <v>13</v>
      </c>
      <c r="C3" s="65" t="s">
        <v>14</v>
      </c>
      <c r="D3" s="25" t="s">
        <v>35</v>
      </c>
      <c r="E3" s="65" t="s">
        <v>13</v>
      </c>
      <c r="F3" s="65" t="s">
        <v>14</v>
      </c>
      <c r="G3" s="25" t="s">
        <v>35</v>
      </c>
      <c r="H3" s="65" t="s">
        <v>13</v>
      </c>
      <c r="I3" s="65" t="s">
        <v>14</v>
      </c>
      <c r="J3" s="25" t="s">
        <v>35</v>
      </c>
      <c r="K3" s="65" t="s">
        <v>13</v>
      </c>
      <c r="L3" s="65" t="s">
        <v>14</v>
      </c>
      <c r="M3" s="25" t="s">
        <v>35</v>
      </c>
      <c r="N3" s="65" t="s">
        <v>13</v>
      </c>
      <c r="O3" s="65" t="s">
        <v>14</v>
      </c>
      <c r="P3" s="25" t="s">
        <v>35</v>
      </c>
      <c r="Q3" s="65" t="s">
        <v>13</v>
      </c>
      <c r="R3" s="65" t="s">
        <v>14</v>
      </c>
      <c r="S3" s="25" t="s">
        <v>35</v>
      </c>
      <c r="T3" s="65" t="s">
        <v>13</v>
      </c>
      <c r="U3" s="65" t="s">
        <v>14</v>
      </c>
      <c r="V3" s="25" t="s">
        <v>35</v>
      </c>
      <c r="W3" s="65" t="s">
        <v>13</v>
      </c>
      <c r="X3" s="65" t="s">
        <v>14</v>
      </c>
      <c r="Y3" s="25" t="s">
        <v>35</v>
      </c>
      <c r="Z3" s="65" t="s">
        <v>13</v>
      </c>
      <c r="AA3" s="65" t="s">
        <v>14</v>
      </c>
      <c r="AB3" s="25" t="s">
        <v>35</v>
      </c>
      <c r="AC3" s="65" t="s">
        <v>13</v>
      </c>
      <c r="AD3" s="65" t="s">
        <v>14</v>
      </c>
      <c r="AE3" s="131" t="s">
        <v>35</v>
      </c>
      <c r="AF3" s="65" t="s">
        <v>13</v>
      </c>
      <c r="AG3" s="65" t="s">
        <v>14</v>
      </c>
      <c r="AH3" s="131" t="s">
        <v>35</v>
      </c>
      <c r="AI3" s="65" t="s">
        <v>13</v>
      </c>
      <c r="AJ3" s="65" t="s">
        <v>14</v>
      </c>
      <c r="AK3" s="131" t="s">
        <v>35</v>
      </c>
      <c r="AL3" s="65" t="s">
        <v>13</v>
      </c>
      <c r="AM3" s="65" t="s">
        <v>14</v>
      </c>
      <c r="AN3" s="131" t="s">
        <v>35</v>
      </c>
      <c r="AO3" s="65" t="s">
        <v>13</v>
      </c>
      <c r="AP3" s="65" t="s">
        <v>14</v>
      </c>
      <c r="AQ3" s="131" t="s">
        <v>35</v>
      </c>
      <c r="AR3" s="65" t="s">
        <v>13</v>
      </c>
      <c r="AS3" s="65" t="s">
        <v>14</v>
      </c>
      <c r="AT3" s="131" t="s">
        <v>35</v>
      </c>
      <c r="AU3" s="65" t="s">
        <v>13</v>
      </c>
      <c r="AV3" s="65" t="s">
        <v>14</v>
      </c>
      <c r="AW3" s="131" t="s">
        <v>35</v>
      </c>
      <c r="AX3" s="65" t="s">
        <v>13</v>
      </c>
      <c r="AY3" s="65" t="s">
        <v>14</v>
      </c>
      <c r="AZ3" s="131" t="s">
        <v>35</v>
      </c>
      <c r="BA3" s="65" t="s">
        <v>13</v>
      </c>
      <c r="BB3" s="65" t="s">
        <v>14</v>
      </c>
      <c r="BC3" s="131" t="s">
        <v>35</v>
      </c>
      <c r="BD3" s="65" t="s">
        <v>13</v>
      </c>
      <c r="BE3" s="65" t="s">
        <v>14</v>
      </c>
      <c r="BF3" s="25" t="s">
        <v>35</v>
      </c>
      <c r="BG3" s="65" t="s">
        <v>13</v>
      </c>
      <c r="BH3" s="65" t="s">
        <v>14</v>
      </c>
      <c r="BI3" s="25" t="s">
        <v>35</v>
      </c>
      <c r="BJ3" s="65" t="s">
        <v>13</v>
      </c>
      <c r="BK3" s="65" t="s">
        <v>14</v>
      </c>
      <c r="BL3" s="30" t="s">
        <v>35</v>
      </c>
      <c r="BM3" s="65" t="s">
        <v>13</v>
      </c>
      <c r="BN3" s="65" t="s">
        <v>14</v>
      </c>
      <c r="BO3" s="30" t="s">
        <v>35</v>
      </c>
      <c r="BP3" s="65" t="s">
        <v>13</v>
      </c>
      <c r="BQ3" s="65" t="s">
        <v>14</v>
      </c>
      <c r="BR3" s="30" t="s">
        <v>35</v>
      </c>
      <c r="BS3" s="65" t="s">
        <v>13</v>
      </c>
      <c r="BT3" s="65" t="s">
        <v>14</v>
      </c>
      <c r="BU3" s="30" t="s">
        <v>35</v>
      </c>
      <c r="BV3" s="133" t="s">
        <v>13</v>
      </c>
      <c r="BW3" s="65" t="s">
        <v>14</v>
      </c>
      <c r="BX3" s="30" t="s">
        <v>35</v>
      </c>
      <c r="BY3" s="194" t="s">
        <v>13</v>
      </c>
      <c r="BZ3" s="65" t="s">
        <v>14</v>
      </c>
      <c r="CA3" s="30" t="s">
        <v>35</v>
      </c>
    </row>
    <row r="4" spans="1:79" ht="14.25" customHeight="1" thickTop="1" thickBot="1" x14ac:dyDescent="0.25">
      <c r="A4" s="26" t="s">
        <v>3</v>
      </c>
      <c r="B4" s="14">
        <v>0.33100000000000002</v>
      </c>
      <c r="C4" s="14">
        <v>0.114</v>
      </c>
      <c r="D4" s="14">
        <f>graduation_N!E4/graduation_N!B4</f>
        <v>0.55421686746987953</v>
      </c>
      <c r="E4" s="14">
        <v>0.26519337016574585</v>
      </c>
      <c r="F4" s="14">
        <v>0.12430939226519337</v>
      </c>
      <c r="G4" s="14">
        <f>graduation_N!I4/graduation_N!F4</f>
        <v>0.61049723756906082</v>
      </c>
      <c r="H4" s="14">
        <v>0.31139240506329113</v>
      </c>
      <c r="I4" s="14">
        <v>0.11898734177215189</v>
      </c>
      <c r="J4" s="15">
        <f>graduation_N!M4/graduation_N!J4</f>
        <v>0.569620253164557</v>
      </c>
      <c r="K4" s="14">
        <v>0.3125</v>
      </c>
      <c r="L4" s="14">
        <v>0.134259259259259</v>
      </c>
      <c r="M4" s="14">
        <f>graduation_N!Q4/graduation_N!N4</f>
        <v>0.5532407407407407</v>
      </c>
      <c r="N4" s="16">
        <f>graduation_N!S4/graduation_N!R4</f>
        <v>0.29757085020242913</v>
      </c>
      <c r="O4" s="16">
        <f>graduation_N!T4/graduation_N!R4</f>
        <v>0.13360323886639677</v>
      </c>
      <c r="P4" s="16">
        <f>graduation_N!U4/graduation_N!R4</f>
        <v>0.56882591093117407</v>
      </c>
      <c r="Q4" s="16">
        <f>graduation_N!W4/graduation_N!$V4</f>
        <v>0.31643002028397565</v>
      </c>
      <c r="R4" s="16">
        <f>graduation_N!X4/graduation_N!$V4</f>
        <v>0.11156186612576065</v>
      </c>
      <c r="S4" s="16">
        <f>graduation_N!Y4/graduation_N!$V4</f>
        <v>0.57200811359026371</v>
      </c>
      <c r="T4" s="14">
        <f>graduation_N!AA4/graduation_N!$Z4</f>
        <v>0.32142857142857145</v>
      </c>
      <c r="U4" s="16">
        <f>graduation_N!AB4/graduation_N!$Z4</f>
        <v>0.125</v>
      </c>
      <c r="V4" s="16">
        <f>graduation_N!AC4/graduation_N!$Z4</f>
        <v>0.5535714285714286</v>
      </c>
      <c r="W4" s="16">
        <f>graduation_N!AE4/graduation_N!$AD4</f>
        <v>0.3148854961832061</v>
      </c>
      <c r="X4" s="16">
        <f>graduation_N!AF4/graduation_N!$AD4</f>
        <v>0.13740458015267176</v>
      </c>
      <c r="Y4" s="16">
        <f>graduation_N!AG4/graduation_N!$AD4</f>
        <v>0.54770992366412219</v>
      </c>
      <c r="Z4" s="16">
        <f>graduation_N!AI4/graduation_N!$AH4</f>
        <v>0.32200647249190939</v>
      </c>
      <c r="AA4" s="16">
        <f>graduation_N!AJ4/graduation_N!$AH4</f>
        <v>8.8996763754045305E-2</v>
      </c>
      <c r="AB4" s="16">
        <f>graduation_N!AK4/graduation_N!$AH4</f>
        <v>0.5889967637540453</v>
      </c>
      <c r="AC4" s="16">
        <f>graduation_N!AM4/graduation_N!AL4</f>
        <v>0.32284768211920528</v>
      </c>
      <c r="AD4" s="16">
        <f>graduation_N!AN4/graduation_N!AL4</f>
        <v>8.1125827814569534E-2</v>
      </c>
      <c r="AE4" s="132">
        <f>graduation_N!AO4/graduation_N!AL4</f>
        <v>0.59602649006622521</v>
      </c>
      <c r="AF4" s="14">
        <f>graduation_N!AQ4/graduation_N!AP4</f>
        <v>0.32011747430249632</v>
      </c>
      <c r="AG4" s="16">
        <f>graduation_N!AR4/graduation_N!AP4</f>
        <v>0.10572687224669604</v>
      </c>
      <c r="AH4" s="132">
        <f>graduation_N!AS4/graduation_N!AP4</f>
        <v>0.57415565345080766</v>
      </c>
      <c r="AI4" s="14">
        <f>graduation_N!AU4/graduation_N!AT4</f>
        <v>0.35079365079365077</v>
      </c>
      <c r="AJ4" s="16">
        <f>graduation_N!AV4/graduation_N!AT4</f>
        <v>0.10317460317460317</v>
      </c>
      <c r="AK4" s="132">
        <f>graduation_N!AW4/graduation_N!AT4</f>
        <v>0.54603174603174598</v>
      </c>
      <c r="AL4" s="14">
        <f>graduation_N!AY4/graduation_N!AX4</f>
        <v>0.34670487106017189</v>
      </c>
      <c r="AM4" s="16">
        <f>graduation_N!AZ4/graduation_N!AX4</f>
        <v>0.10888252148997135</v>
      </c>
      <c r="AN4" s="132">
        <f>graduation_N!BA4/graduation_N!AX4</f>
        <v>0.54441260744985676</v>
      </c>
      <c r="AO4" s="14">
        <f>graduation_N!BC4/graduation_N!BB4</f>
        <v>0.40170940170940173</v>
      </c>
      <c r="AP4" s="16">
        <f>graduation_N!BD4/graduation_N!BB4</f>
        <v>8.11965811965812E-2</v>
      </c>
      <c r="AQ4" s="132">
        <f>graduation_N!BE4/graduation_N!BB4</f>
        <v>0.51709401709401714</v>
      </c>
      <c r="AR4" s="14">
        <f>graduation_N!BG4/graduation_N!$BF4</f>
        <v>0.34877734877734878</v>
      </c>
      <c r="AS4" s="16">
        <f>graduation_N!BH4/graduation_N!$BF4</f>
        <v>8.4942084942084939E-2</v>
      </c>
      <c r="AT4" s="132">
        <f>graduation_N!BI4/graduation_N!$BF4</f>
        <v>0.56628056628056633</v>
      </c>
      <c r="AU4" s="14">
        <f>graduation_N!BK4/graduation_N!$BJ4</f>
        <v>0.41570438799076215</v>
      </c>
      <c r="AV4" s="16">
        <f>graduation_N!BL4/graduation_N!$BJ4</f>
        <v>8.429561200923788E-2</v>
      </c>
      <c r="AW4" s="132">
        <f>graduation_N!BM4/graduation_N!$BJ4</f>
        <v>0.5</v>
      </c>
      <c r="AX4" s="14">
        <f>graduation_N!BO4/graduation_N!$BN4</f>
        <v>0.39457459926017263</v>
      </c>
      <c r="AY4" s="16">
        <f>graduation_N!BP4/graduation_N!$BN4</f>
        <v>0.12700369913686807</v>
      </c>
      <c r="AZ4" s="132">
        <f>graduation_N!BQ4/graduation_N!$BN4</f>
        <v>0.47842170160295933</v>
      </c>
      <c r="BA4" s="14">
        <f>graduation_N!BS4/graduation_N!$BR4</f>
        <v>0.44911504424778759</v>
      </c>
      <c r="BB4" s="16">
        <f>graduation_N!BT4/graduation_N!$BR4</f>
        <v>0.13716814159292035</v>
      </c>
      <c r="BC4" s="132">
        <f>graduation_N!BU4/graduation_N!$BR4</f>
        <v>0.41371681415929201</v>
      </c>
      <c r="BD4" s="14">
        <f>graduation_N!BW4/graduation_N!$BV4</f>
        <v>0.40357852882703776</v>
      </c>
      <c r="BE4" s="16">
        <f>graduation_N!BX4/graduation_N!$BV4</f>
        <v>0.18190854870775347</v>
      </c>
      <c r="BF4" s="16">
        <f>graduation_N!BY4/graduation_N!$BV4</f>
        <v>0.41451292246520877</v>
      </c>
      <c r="BG4" s="14">
        <f>graduation_N!CA4/graduation_N!$BZ4</f>
        <v>0.46839729119638829</v>
      </c>
      <c r="BH4" s="16">
        <f>graduation_N!CB4/graduation_N!$BZ4</f>
        <v>0.11851015801354402</v>
      </c>
      <c r="BI4" s="16">
        <f>graduation_N!CC4/graduation_N!$BZ4</f>
        <v>0.41309255079006774</v>
      </c>
      <c r="BJ4" s="14">
        <f>graduation_N!CE4/graduation_N!$CD4</f>
        <v>0.45246277205040092</v>
      </c>
      <c r="BK4" s="14">
        <f>graduation_N!CF4/graduation_N!$CD4</f>
        <v>0.13860252004581902</v>
      </c>
      <c r="BL4" s="14">
        <f>graduation_N!CG4/graduation_N!$CD4</f>
        <v>0.40893470790378006</v>
      </c>
      <c r="BM4" s="14">
        <f>graduation_N!CI4/graduation_N!$CH4</f>
        <v>0.44774477447744776</v>
      </c>
      <c r="BN4" s="14">
        <f>graduation_N!CJ4/graduation_N!$CH4</f>
        <v>0.15181518151815182</v>
      </c>
      <c r="BO4" s="14">
        <f>graduation_N!CK4/graduation_N!$CH4</f>
        <v>0.40044004400440042</v>
      </c>
      <c r="BP4" s="14">
        <f>graduation_N!CM4/graduation_N!$CL4</f>
        <v>0.45883777239709445</v>
      </c>
      <c r="BQ4" s="14">
        <f>graduation_N!CN4/graduation_N!$CL4</f>
        <v>0.13801452784503632</v>
      </c>
      <c r="BR4" s="14">
        <f>graduation_N!CO4/graduation_N!$CL4</f>
        <v>0.40314769975786924</v>
      </c>
      <c r="BS4" s="14">
        <f>graduation_N!CQ4/graduation_N!$CP4</f>
        <v>0.45473465140478669</v>
      </c>
      <c r="BT4" s="14">
        <f>graduation_N!CR4/graduation_N!$CP4</f>
        <v>0.13735691987513007</v>
      </c>
      <c r="BU4" s="15">
        <f>graduation_N!CS4/graduation_N!$CP4</f>
        <v>0.40790842872008326</v>
      </c>
      <c r="BV4" s="256">
        <f>AVERAGE(AU4,AX4,BA4,AO4,BD4,BG4,BJ4,BM4,BP4,BS4)</f>
        <v>0.43468592235612802</v>
      </c>
      <c r="BW4" s="256">
        <f t="shared" ref="BW4:BX4" si="0">AVERAGE(AV4,AY4,BB4,AP4,BE4,BH4,BK4,BN4,BQ4,BT4)</f>
        <v>0.12958718899410424</v>
      </c>
      <c r="BX4" s="256">
        <f t="shared" si="0"/>
        <v>0.43572688864976772</v>
      </c>
      <c r="BY4" s="256">
        <f>AVERAGE(BJ4,BM4,BP4,BS4)</f>
        <v>0.45344499258243248</v>
      </c>
      <c r="BZ4" s="256">
        <f t="shared" ref="BZ4:CA4" si="1">AVERAGE(BK4,BN4,BQ4,BT4)</f>
        <v>0.14144728732103432</v>
      </c>
      <c r="CA4" s="256">
        <f t="shared" si="1"/>
        <v>0.40510772009653329</v>
      </c>
    </row>
    <row r="5" spans="1:79" ht="14.25" customHeight="1" thickBot="1" x14ac:dyDescent="0.25">
      <c r="A5" s="67" t="s">
        <v>4</v>
      </c>
      <c r="B5" s="68">
        <v>0.32</v>
      </c>
      <c r="C5" s="68">
        <v>0.11</v>
      </c>
      <c r="D5" s="68">
        <f>graduation_N!E5/graduation_N!B5</f>
        <v>0.56976744186046513</v>
      </c>
      <c r="E5" s="68">
        <v>0.24836601307189543</v>
      </c>
      <c r="F5" s="68">
        <v>0.11764705882352941</v>
      </c>
      <c r="G5" s="68">
        <f>graduation_N!I5/graduation_N!F5</f>
        <v>0.63398692810457513</v>
      </c>
      <c r="H5" s="68">
        <v>0.31284916201117319</v>
      </c>
      <c r="I5" s="68">
        <v>0.14525139664804471</v>
      </c>
      <c r="J5" s="69">
        <f>graduation_N!M5/graduation_N!J5</f>
        <v>0.54189944134078216</v>
      </c>
      <c r="K5" s="68">
        <v>0.26943005181347152</v>
      </c>
      <c r="L5" s="68">
        <v>0.17616580310880828</v>
      </c>
      <c r="M5" s="68">
        <f>graduation_N!Q5/graduation_N!N5</f>
        <v>0.55440414507772018</v>
      </c>
      <c r="N5" s="70">
        <f>graduation_N!S5/graduation_N!R5</f>
        <v>0.32217573221757323</v>
      </c>
      <c r="O5" s="70">
        <f>graduation_N!T5/graduation_N!R5</f>
        <v>0.17154811715481172</v>
      </c>
      <c r="P5" s="70">
        <f>graduation_N!U5/graduation_N!R5</f>
        <v>0.50627615062761511</v>
      </c>
      <c r="Q5" s="70">
        <f>graduation_N!W5/graduation_N!$V5</f>
        <v>0.24886877828054299</v>
      </c>
      <c r="R5" s="70">
        <f>graduation_N!X5/graduation_N!$V5</f>
        <v>0.14932126696832579</v>
      </c>
      <c r="S5" s="70">
        <f>graduation_N!Y5/graduation_N!$V5</f>
        <v>0.60180995475113119</v>
      </c>
      <c r="T5" s="68">
        <f>graduation_N!AA5/graduation_N!$Z5</f>
        <v>0.29223744292237441</v>
      </c>
      <c r="U5" s="70">
        <f>graduation_N!AB5/graduation_N!$Z5</f>
        <v>0.16894977168949771</v>
      </c>
      <c r="V5" s="70">
        <f>graduation_N!AC5/graduation_N!$Z5</f>
        <v>0.53881278538812782</v>
      </c>
      <c r="W5" s="70">
        <f>graduation_N!AE5/graduation_N!$AD5</f>
        <v>0.26050420168067229</v>
      </c>
      <c r="X5" s="70">
        <f>graduation_N!AF5/graduation_N!$AD5</f>
        <v>0.18067226890756302</v>
      </c>
      <c r="Y5" s="70">
        <f>graduation_N!AG5/graduation_N!$AD5</f>
        <v>0.55882352941176472</v>
      </c>
      <c r="Z5" s="70">
        <f>graduation_N!AI5/graduation_N!$AH5</f>
        <v>0.26045016077170419</v>
      </c>
      <c r="AA5" s="70">
        <f>graduation_N!AJ5/graduation_N!$AH5</f>
        <v>0.14790996784565916</v>
      </c>
      <c r="AB5" s="70">
        <f>graduation_N!AK5/graduation_N!$AH5</f>
        <v>0.59163987138263663</v>
      </c>
      <c r="AC5" s="70">
        <f>graduation_N!AM5/graduation_N!AL5</f>
        <v>0.21590909090909091</v>
      </c>
      <c r="AD5" s="70">
        <f>graduation_N!AN5/graduation_N!AL5</f>
        <v>0.14772727272727273</v>
      </c>
      <c r="AE5" s="129">
        <f>graduation_N!AO5/graduation_N!AL5</f>
        <v>0.63636363636363635</v>
      </c>
      <c r="AF5" s="68">
        <f>graduation_N!AQ5/graduation_N!AP5</f>
        <v>0.25696594427244585</v>
      </c>
      <c r="AG5" s="70">
        <f>graduation_N!AR5/graduation_N!AP5</f>
        <v>0.1609907120743034</v>
      </c>
      <c r="AH5" s="129">
        <f>graduation_N!AS5/graduation_N!AP5</f>
        <v>0.58204334365325072</v>
      </c>
      <c r="AI5" s="68">
        <f>graduation_N!AU5/graduation_N!AT5</f>
        <v>0.28413284132841327</v>
      </c>
      <c r="AJ5" s="70">
        <f>graduation_N!AV5/graduation_N!AT5</f>
        <v>0.18819188191881919</v>
      </c>
      <c r="AK5" s="129">
        <f>graduation_N!AW5/graduation_N!AT5</f>
        <v>0.52767527675276749</v>
      </c>
      <c r="AL5" s="68">
        <f>graduation_N!AY5/graduation_N!AX5</f>
        <v>0.32558139534883723</v>
      </c>
      <c r="AM5" s="70">
        <f>graduation_N!AZ5/graduation_N!AX5</f>
        <v>0.1461794019933555</v>
      </c>
      <c r="AN5" s="129">
        <f>graduation_N!BA5/graduation_N!AX5</f>
        <v>0.52823920265780733</v>
      </c>
      <c r="AO5" s="68">
        <f>graduation_N!BC5/graduation_N!BB5</f>
        <v>0.29197080291970801</v>
      </c>
      <c r="AP5" s="70">
        <f>graduation_N!BD5/graduation_N!BB5</f>
        <v>0.16423357664233576</v>
      </c>
      <c r="AQ5" s="129">
        <f>graduation_N!BE5/graduation_N!BB5</f>
        <v>0.54379562043795615</v>
      </c>
      <c r="AR5" s="68">
        <f>graduation_N!BG5/graduation_N!$BF5</f>
        <v>0.28225806451612906</v>
      </c>
      <c r="AS5" s="70">
        <f>graduation_N!BH5/graduation_N!$BF5</f>
        <v>0.16935483870967741</v>
      </c>
      <c r="AT5" s="129">
        <f>graduation_N!BI5/graduation_N!$BF5</f>
        <v>0.54838709677419351</v>
      </c>
      <c r="AU5" s="68">
        <f>graduation_N!BK5/graduation_N!$BJ5</f>
        <v>0.30672268907563027</v>
      </c>
      <c r="AV5" s="70">
        <f>graduation_N!BL5/graduation_N!$BJ5</f>
        <v>0.13445378151260504</v>
      </c>
      <c r="AW5" s="129">
        <f>graduation_N!BM5/graduation_N!$BJ5</f>
        <v>0.55882352941176472</v>
      </c>
      <c r="AX5" s="68">
        <f>graduation_N!BO5/graduation_N!$BN5</f>
        <v>0.28968253968253971</v>
      </c>
      <c r="AY5" s="70">
        <f>graduation_N!BP5/graduation_N!$BN5</f>
        <v>0.12301587301587301</v>
      </c>
      <c r="AZ5" s="129">
        <f>graduation_N!BQ5/graduation_N!$BN5</f>
        <v>0.58730158730158732</v>
      </c>
      <c r="BA5" s="68">
        <f>graduation_N!BS5/graduation_N!$BR5</f>
        <v>0.41224489795918368</v>
      </c>
      <c r="BB5" s="70">
        <f>graduation_N!BT5/graduation_N!$BR5</f>
        <v>0.15510204081632653</v>
      </c>
      <c r="BC5" s="129">
        <f>graduation_N!BU5/graduation_N!$BR5</f>
        <v>0.43265306122448982</v>
      </c>
      <c r="BD5" s="68">
        <f>graduation_N!BW5/graduation_N!$BV5</f>
        <v>0.34853420195439738</v>
      </c>
      <c r="BE5" s="70">
        <f>graduation_N!BX5/graduation_N!$BV5</f>
        <v>0.18566775244299674</v>
      </c>
      <c r="BF5" s="70">
        <f>graduation_N!BY5/graduation_N!$BV5</f>
        <v>0.46579804560260585</v>
      </c>
      <c r="BG5" s="68">
        <f>graduation_N!CA5/graduation_N!$BZ5</f>
        <v>0.4101694915254237</v>
      </c>
      <c r="BH5" s="70">
        <f>graduation_N!CB5/graduation_N!$BZ5</f>
        <v>0.11525423728813559</v>
      </c>
      <c r="BI5" s="70">
        <f>graduation_N!CC5/graduation_N!$BZ5</f>
        <v>0.47457627118644069</v>
      </c>
      <c r="BJ5" s="68">
        <f>graduation_N!CE5/graduation_N!$CD5</f>
        <v>0.36647727272727271</v>
      </c>
      <c r="BK5" s="70">
        <f>graduation_N!CF5/graduation_N!$CD5</f>
        <v>0.15625</v>
      </c>
      <c r="BL5" s="134">
        <f>graduation_N!CG5/graduation_N!$CD5</f>
        <v>0.47727272727272729</v>
      </c>
      <c r="BM5" s="68">
        <f>graduation_N!CI5/graduation_N!$CH5</f>
        <v>0.36419753086419754</v>
      </c>
      <c r="BN5" s="70">
        <f>graduation_N!CJ5/graduation_N!$CH5</f>
        <v>0.16666666666666666</v>
      </c>
      <c r="BO5" s="134">
        <f>graduation_N!CK5/graduation_N!$CH5</f>
        <v>0.46913580246913578</v>
      </c>
      <c r="BP5" s="68">
        <f>graduation_N!CM5/graduation_N!$CL5</f>
        <v>0.38461538461538464</v>
      </c>
      <c r="BQ5" s="70">
        <f>graduation_N!CN5/graduation_N!$CL5</f>
        <v>0.13313609467455623</v>
      </c>
      <c r="BR5" s="134">
        <f>graduation_N!CO5/graduation_N!$CL5</f>
        <v>0.48224852071005919</v>
      </c>
      <c r="BS5" s="206">
        <f>graduation_N!CQ5/graduation_N!$CP5</f>
        <v>0.40988372093023256</v>
      </c>
      <c r="BT5" s="206">
        <f>graduation_N!CR5/graduation_N!$CP5</f>
        <v>0.13662790697674418</v>
      </c>
      <c r="BU5" s="219">
        <f>graduation_N!CS5/graduation_N!$CP5</f>
        <v>0.45058139534883723</v>
      </c>
      <c r="BV5" s="221">
        <f t="shared" ref="BV5:BV13" si="2">AVERAGE(AU5,AX5,BA5,AO5,BD5,BG5,BJ5,BM5,BP5,BS5)</f>
        <v>0.35844985322539696</v>
      </c>
      <c r="BW5" s="221">
        <f t="shared" ref="BW5:BW10" si="3">AVERAGE(AV5,AY5,BB5,AP5,BE5,BH5,BK5,BN5,BQ5,BT5)</f>
        <v>0.14704079300362399</v>
      </c>
      <c r="BX5" s="221">
        <f t="shared" ref="BX5:BX10" si="4">AVERAGE(AW5,AZ5,BC5,AQ5,BF5,BI5,BL5,BO5,BR5,BU5)</f>
        <v>0.4942186560965604</v>
      </c>
      <c r="BY5" s="221">
        <f t="shared" ref="BY5:BY13" si="5">AVERAGE(BJ5,BM5,BP5,BS5)</f>
        <v>0.38129347728427188</v>
      </c>
      <c r="BZ5" s="221">
        <f t="shared" ref="BZ5:BZ13" si="6">AVERAGE(BK5,BN5,BQ5,BT5)</f>
        <v>0.14817016707949177</v>
      </c>
      <c r="CA5" s="221">
        <f t="shared" ref="CA5:CA13" si="7">AVERAGE(BL5,BO5,BR5,BU5)</f>
        <v>0.46980961145018985</v>
      </c>
    </row>
    <row r="6" spans="1:79" ht="14.25" customHeight="1" thickBot="1" x14ac:dyDescent="0.25">
      <c r="A6" s="27" t="s">
        <v>5</v>
      </c>
      <c r="B6" s="18">
        <v>0.32400000000000001</v>
      </c>
      <c r="C6" s="18">
        <v>0.13700000000000001</v>
      </c>
      <c r="D6" s="18">
        <f>graduation_N!E6/graduation_N!B6</f>
        <v>0.53956834532374098</v>
      </c>
      <c r="E6" s="18">
        <v>0.3263888888888889</v>
      </c>
      <c r="F6" s="18">
        <v>0.1736111111111111</v>
      </c>
      <c r="G6" s="18">
        <f>graduation_N!I6/graduation_N!F6</f>
        <v>0.5</v>
      </c>
      <c r="H6" s="18">
        <v>0.31111111111111112</v>
      </c>
      <c r="I6" s="18">
        <v>0.18888888888888888</v>
      </c>
      <c r="J6" s="19">
        <f>graduation_N!M6/graduation_N!J6</f>
        <v>0.5</v>
      </c>
      <c r="K6" s="18">
        <v>0.32402234636871508</v>
      </c>
      <c r="L6" s="18">
        <v>0.1787709497206704</v>
      </c>
      <c r="M6" s="18">
        <f>graduation_N!Q6/graduation_N!N6</f>
        <v>0.4972067039106145</v>
      </c>
      <c r="N6" s="20">
        <f>graduation_N!S6/graduation_N!R6</f>
        <v>0.34653465346534651</v>
      </c>
      <c r="O6" s="20">
        <f>graduation_N!T6/graduation_N!R6</f>
        <v>0.16336633663366337</v>
      </c>
      <c r="P6" s="20">
        <f>graduation_N!U6/graduation_N!R6</f>
        <v>0.49009900990099009</v>
      </c>
      <c r="Q6" s="20">
        <f>graduation_N!W6/graduation_N!$V6</f>
        <v>0.34031413612565448</v>
      </c>
      <c r="R6" s="20">
        <f>graduation_N!X6/graduation_N!$V6</f>
        <v>0.14136125654450263</v>
      </c>
      <c r="S6" s="20">
        <f>graduation_N!Y6/graduation_N!$V6</f>
        <v>0.51832460732984298</v>
      </c>
      <c r="T6" s="18">
        <f>graduation_N!AA6/graduation_N!$Z6</f>
        <v>0.2541436464088398</v>
      </c>
      <c r="U6" s="20">
        <f>graduation_N!AB6/graduation_N!$Z6</f>
        <v>0.19889502762430938</v>
      </c>
      <c r="V6" s="144">
        <f>graduation_N!AC6/graduation_N!$Z6</f>
        <v>0.54696132596685088</v>
      </c>
      <c r="W6" s="144">
        <f>graduation_N!AE6/graduation_N!$AD6</f>
        <v>0.31891891891891894</v>
      </c>
      <c r="X6" s="144">
        <f>graduation_N!AF6/graduation_N!$AD6</f>
        <v>0.14594594594594595</v>
      </c>
      <c r="Y6" s="144">
        <f>graduation_N!AG6/graduation_N!$AD6</f>
        <v>0.53513513513513511</v>
      </c>
      <c r="Z6" s="144">
        <f>graduation_N!AI6/graduation_N!$AH6</f>
        <v>0.26027397260273971</v>
      </c>
      <c r="AA6" s="144">
        <f>graduation_N!AJ6/graduation_N!$AH6</f>
        <v>0.23744292237442921</v>
      </c>
      <c r="AB6" s="144">
        <f>graduation_N!AK6/graduation_N!$AH6</f>
        <v>0.50228310502283102</v>
      </c>
      <c r="AC6" s="144">
        <f>graduation_N!AM6/graduation_N!AL6</f>
        <v>0.2878787878787879</v>
      </c>
      <c r="AD6" s="144">
        <f>graduation_N!AN6/graduation_N!AL6</f>
        <v>0.18181818181818182</v>
      </c>
      <c r="AE6" s="145">
        <f>graduation_N!AO6/graduation_N!AL6</f>
        <v>0.53030303030303028</v>
      </c>
      <c r="AF6" s="146">
        <f>graduation_N!AQ6/graduation_N!AP6</f>
        <v>0.31632653061224492</v>
      </c>
      <c r="AG6" s="144">
        <f>graduation_N!AR6/graduation_N!AP6</f>
        <v>0.20918367346938777</v>
      </c>
      <c r="AH6" s="145">
        <f>graduation_N!AS6/graduation_N!AP6</f>
        <v>0.47448979591836737</v>
      </c>
      <c r="AI6" s="146">
        <f>graduation_N!AU6/graduation_N!AT6</f>
        <v>0.35915492957746481</v>
      </c>
      <c r="AJ6" s="144">
        <f>graduation_N!AV6/graduation_N!AT6</f>
        <v>0.19718309859154928</v>
      </c>
      <c r="AK6" s="145">
        <f>graduation_N!AW6/graduation_N!AT6</f>
        <v>0.44366197183098594</v>
      </c>
      <c r="AL6" s="146">
        <f>graduation_N!AY6/graduation_N!AX6</f>
        <v>0.27192982456140352</v>
      </c>
      <c r="AM6" s="144">
        <f>graduation_N!AZ6/graduation_N!AX6</f>
        <v>0.18421052631578946</v>
      </c>
      <c r="AN6" s="145">
        <f>graduation_N!BA6/graduation_N!AX6</f>
        <v>0.54385964912280704</v>
      </c>
      <c r="AO6" s="146">
        <f>graduation_N!BC6/graduation_N!BB6</f>
        <v>0.4</v>
      </c>
      <c r="AP6" s="144">
        <f>graduation_N!BD6/graduation_N!BB6</f>
        <v>0.112</v>
      </c>
      <c r="AQ6" s="145">
        <f>graduation_N!BE6/graduation_N!BB6</f>
        <v>0.48799999999999999</v>
      </c>
      <c r="AR6" s="146">
        <f>graduation_N!BG6/graduation_N!$BF6</f>
        <v>0.34579439252336447</v>
      </c>
      <c r="AS6" s="144">
        <f>graduation_N!BH6/graduation_N!$BF6</f>
        <v>0.20560747663551401</v>
      </c>
      <c r="AT6" s="145">
        <f>graduation_N!BI6/graduation_N!$BF6</f>
        <v>0.44859813084112149</v>
      </c>
      <c r="AU6" s="146">
        <f>graduation_N!BK6/graduation_N!$BJ6</f>
        <v>0.34166666666666667</v>
      </c>
      <c r="AV6" s="144">
        <f>graduation_N!BL6/graduation_N!$BJ6</f>
        <v>0.18333333333333332</v>
      </c>
      <c r="AW6" s="145">
        <f>graduation_N!BM6/graduation_N!$BJ6</f>
        <v>0.47499999999999998</v>
      </c>
      <c r="AX6" s="146">
        <f>graduation_N!BO6/graduation_N!$BN6</f>
        <v>0.39603960396039606</v>
      </c>
      <c r="AY6" s="144">
        <f>graduation_N!BP6/graduation_N!$BN6</f>
        <v>0.18811881188118812</v>
      </c>
      <c r="AZ6" s="145">
        <f>graduation_N!BQ6/graduation_N!$BN6</f>
        <v>0.41584158415841582</v>
      </c>
      <c r="BA6" s="146">
        <f>graduation_N!BS6/graduation_N!$BR6</f>
        <v>0.5</v>
      </c>
      <c r="BB6" s="144">
        <f>graduation_N!BT6/graduation_N!$BR6</f>
        <v>0.15217391304347827</v>
      </c>
      <c r="BC6" s="145">
        <f>graduation_N!BU6/graduation_N!$BR6</f>
        <v>0.34782608695652173</v>
      </c>
      <c r="BD6" s="146">
        <f>graduation_N!BW6/graduation_N!$BV6</f>
        <v>0.44444444444444442</v>
      </c>
      <c r="BE6" s="144">
        <f>graduation_N!BX6/graduation_N!$BV6</f>
        <v>0.2361111111111111</v>
      </c>
      <c r="BF6" s="144">
        <f>graduation_N!BY6/graduation_N!$BV6</f>
        <v>0.31944444444444442</v>
      </c>
      <c r="BG6" s="146">
        <f>graduation_N!CA6/graduation_N!$BZ6</f>
        <v>0.44594594594594594</v>
      </c>
      <c r="BH6" s="144">
        <f>graduation_N!CB6/graduation_N!$BZ6</f>
        <v>0.1891891891891892</v>
      </c>
      <c r="BI6" s="144">
        <f>graduation_N!CC6/graduation_N!$BZ6</f>
        <v>0.36486486486486486</v>
      </c>
      <c r="BJ6" s="146">
        <f>graduation_N!CE6/graduation_N!$CD6</f>
        <v>0.45569620253164556</v>
      </c>
      <c r="BK6" s="144">
        <f>graduation_N!CF6/graduation_N!$CD6</f>
        <v>0.20253164556962025</v>
      </c>
      <c r="BL6" s="147">
        <f>graduation_N!CG6/graduation_N!$CD6</f>
        <v>0.34177215189873417</v>
      </c>
      <c r="BM6" s="146">
        <f>graduation_N!CI6/graduation_N!$CH6</f>
        <v>0.51764705882352946</v>
      </c>
      <c r="BN6" s="144">
        <f>graduation_N!CJ6/graduation_N!$CH6</f>
        <v>0.10588235294117647</v>
      </c>
      <c r="BO6" s="147">
        <f>graduation_N!CK6/graduation_N!$CH6</f>
        <v>0.37647058823529411</v>
      </c>
      <c r="BP6" s="146">
        <f>graduation_N!CM6/graduation_N!$CL6</f>
        <v>0.51388888888888884</v>
      </c>
      <c r="BQ6" s="144">
        <f>graduation_N!CN6/graduation_N!$CL6</f>
        <v>0.18055555555555555</v>
      </c>
      <c r="BR6" s="147">
        <f>graduation_N!CO6/graduation_N!$CL6</f>
        <v>0.30555555555555558</v>
      </c>
      <c r="BS6" s="14">
        <f>graduation_N!CQ6/graduation_N!$CP6</f>
        <v>0.53731343283582089</v>
      </c>
      <c r="BT6" s="14">
        <f>graduation_N!CR6/graduation_N!$CP6</f>
        <v>0.13432835820895522</v>
      </c>
      <c r="BU6" s="15">
        <f>graduation_N!CS6/graduation_N!$CP6</f>
        <v>0.32835820895522388</v>
      </c>
      <c r="BV6" s="220">
        <f t="shared" si="2"/>
        <v>0.45526422440973374</v>
      </c>
      <c r="BW6" s="220">
        <f t="shared" si="3"/>
        <v>0.16842242708336075</v>
      </c>
      <c r="BX6" s="220">
        <f t="shared" si="4"/>
        <v>0.37631334850690545</v>
      </c>
      <c r="BY6" s="220">
        <f t="shared" si="5"/>
        <v>0.50613639576997116</v>
      </c>
      <c r="BZ6" s="220">
        <f t="shared" si="6"/>
        <v>0.15582447806882688</v>
      </c>
      <c r="CA6" s="220">
        <f t="shared" si="7"/>
        <v>0.33803912616120196</v>
      </c>
    </row>
    <row r="7" spans="1:79" ht="14.25" customHeight="1" thickBot="1" x14ac:dyDescent="0.25">
      <c r="A7" s="67" t="s">
        <v>6</v>
      </c>
      <c r="B7" s="68">
        <v>0.20100000000000001</v>
      </c>
      <c r="C7" s="68">
        <v>0.14899999999999999</v>
      </c>
      <c r="D7" s="68">
        <f>graduation_N!E7/graduation_N!B7</f>
        <v>0.64948453608247425</v>
      </c>
      <c r="E7" s="68">
        <v>0.21212121212121213</v>
      </c>
      <c r="F7" s="68">
        <v>0.18686868686868688</v>
      </c>
      <c r="G7" s="68">
        <f>graduation_N!I7/graduation_N!F7</f>
        <v>0.60101010101010099</v>
      </c>
      <c r="H7" s="68">
        <v>0.23474178403755869</v>
      </c>
      <c r="I7" s="68">
        <v>0.20187793427230047</v>
      </c>
      <c r="J7" s="69">
        <f>graduation_N!M7/graduation_N!J7</f>
        <v>0.56338028169014087</v>
      </c>
      <c r="K7" s="68">
        <v>0.28099173553719009</v>
      </c>
      <c r="L7" s="68">
        <v>0.2024793388429752</v>
      </c>
      <c r="M7" s="68">
        <f>graduation_N!Q7/graduation_N!N7</f>
        <v>0.51652892561983466</v>
      </c>
      <c r="N7" s="70">
        <f>graduation_N!S7/graduation_N!R7</f>
        <v>0.2</v>
      </c>
      <c r="O7" s="70">
        <f>graduation_N!T7/graduation_N!R7</f>
        <v>0.20327868852459016</v>
      </c>
      <c r="P7" s="70">
        <f>graduation_N!U7/graduation_N!R7</f>
        <v>0.59672131147540985</v>
      </c>
      <c r="Q7" s="70">
        <f>graduation_N!W7/graduation_N!$V7</f>
        <v>0.22457627118644069</v>
      </c>
      <c r="R7" s="70">
        <f>graduation_N!X7/graduation_N!$V7</f>
        <v>0.19491525423728814</v>
      </c>
      <c r="S7" s="70">
        <f>graduation_N!Y7/graduation_N!$V7</f>
        <v>0.58050847457627119</v>
      </c>
      <c r="T7" s="68">
        <f>graduation_N!AA7/graduation_N!$Z7</f>
        <v>0.16725978647686832</v>
      </c>
      <c r="U7" s="70">
        <f>graduation_N!AB7/graduation_N!$Z7</f>
        <v>0.25266903914590749</v>
      </c>
      <c r="V7" s="148">
        <f>graduation_N!AC7/graduation_N!$Z7</f>
        <v>0.58007117437722422</v>
      </c>
      <c r="W7" s="148">
        <f>graduation_N!AE7/graduation_N!$AD7</f>
        <v>0.2271062271062271</v>
      </c>
      <c r="X7" s="148">
        <f>graduation_N!AF7/graduation_N!$AD7</f>
        <v>0.21978021978021978</v>
      </c>
      <c r="Y7" s="148">
        <f>graduation_N!AG7/graduation_N!$AD7</f>
        <v>0.55311355311355315</v>
      </c>
      <c r="Z7" s="148">
        <f>graduation_N!AI7/graduation_N!$AH7</f>
        <v>0.18723404255319148</v>
      </c>
      <c r="AA7" s="148">
        <f>graduation_N!AJ7/graduation_N!$AH7</f>
        <v>0.1574468085106383</v>
      </c>
      <c r="AB7" s="148">
        <f>graduation_N!AK7/graduation_N!$AH7</f>
        <v>0.65531914893617016</v>
      </c>
      <c r="AC7" s="148">
        <f>graduation_N!AM7/graduation_N!AL7</f>
        <v>0.24698795180722891</v>
      </c>
      <c r="AD7" s="148">
        <f>graduation_N!AN7/graduation_N!AL7</f>
        <v>0.16265060240963855</v>
      </c>
      <c r="AE7" s="149">
        <f>graduation_N!AO7/graduation_N!AL7</f>
        <v>0.59036144578313254</v>
      </c>
      <c r="AF7" s="150">
        <f>graduation_N!AQ7/graduation_N!AP7</f>
        <v>0.21965317919075145</v>
      </c>
      <c r="AG7" s="148">
        <f>graduation_N!AR7/graduation_N!AP7</f>
        <v>0.12138728323699421</v>
      </c>
      <c r="AH7" s="149">
        <f>graduation_N!AS7/graduation_N!AP7</f>
        <v>0.65895953757225434</v>
      </c>
      <c r="AI7" s="150">
        <f>graduation_N!AU7/graduation_N!AT7</f>
        <v>0.22959183673469388</v>
      </c>
      <c r="AJ7" s="148">
        <f>graduation_N!AV7/graduation_N!AT7</f>
        <v>0.17346938775510204</v>
      </c>
      <c r="AK7" s="149">
        <f>graduation_N!AW7/graduation_N!AT7</f>
        <v>0.59693877551020413</v>
      </c>
      <c r="AL7" s="150">
        <f>graduation_N!AY7/graduation_N!AX7</f>
        <v>0.21126760563380281</v>
      </c>
      <c r="AM7" s="148">
        <f>graduation_N!AZ7/graduation_N!AX7</f>
        <v>0.11971830985915492</v>
      </c>
      <c r="AN7" s="149">
        <f>graduation_N!BA7/graduation_N!AX7</f>
        <v>0.66901408450704225</v>
      </c>
      <c r="AO7" s="150">
        <f>graduation_N!BC7/graduation_N!BB7</f>
        <v>0.27380952380952384</v>
      </c>
      <c r="AP7" s="148">
        <f>graduation_N!BD7/graduation_N!BB7</f>
        <v>0.14880952380952381</v>
      </c>
      <c r="AQ7" s="149">
        <f>graduation_N!BE7/graduation_N!BB7</f>
        <v>0.57738095238095233</v>
      </c>
      <c r="AR7" s="150">
        <f>graduation_N!BG7/graduation_N!$BF7</f>
        <v>0.28030303030303028</v>
      </c>
      <c r="AS7" s="148">
        <f>graduation_N!BH7/graduation_N!$BF7</f>
        <v>0.13636363636363635</v>
      </c>
      <c r="AT7" s="149">
        <f>graduation_N!BI7/graduation_N!$BF7</f>
        <v>0.58333333333333337</v>
      </c>
      <c r="AU7" s="150">
        <f>graduation_N!BK7/graduation_N!$BJ7</f>
        <v>0.34027777777777779</v>
      </c>
      <c r="AV7" s="148">
        <f>graduation_N!BL7/graduation_N!$BJ7</f>
        <v>0.125</v>
      </c>
      <c r="AW7" s="149">
        <f>graduation_N!BM7/graduation_N!$BJ7</f>
        <v>0.53472222222222221</v>
      </c>
      <c r="AX7" s="150">
        <f>graduation_N!BO7/graduation_N!$BN7</f>
        <v>0.31550802139037432</v>
      </c>
      <c r="AY7" s="148">
        <f>graduation_N!BP7/graduation_N!$BN7</f>
        <v>0.11764705882352941</v>
      </c>
      <c r="AZ7" s="149">
        <f>graduation_N!BQ7/graduation_N!$BN7</f>
        <v>0.5668449197860963</v>
      </c>
      <c r="BA7" s="150">
        <f>graduation_N!BS7/graduation_N!$BR7</f>
        <v>0.40948275862068967</v>
      </c>
      <c r="BB7" s="148">
        <f>graduation_N!BT7/graduation_N!$BR7</f>
        <v>9.0517241379310345E-2</v>
      </c>
      <c r="BC7" s="149">
        <f>graduation_N!BU7/graduation_N!$BR7</f>
        <v>0.5</v>
      </c>
      <c r="BD7" s="150">
        <f>graduation_N!BW7/graduation_N!$BV7</f>
        <v>0.4</v>
      </c>
      <c r="BE7" s="148">
        <f>graduation_N!BX7/graduation_N!$BV7</f>
        <v>0.12758620689655173</v>
      </c>
      <c r="BF7" s="148">
        <f>graduation_N!BY7/graduation_N!$BV7</f>
        <v>0.47241379310344828</v>
      </c>
      <c r="BG7" s="150">
        <f>graduation_N!CA7/graduation_N!$BZ7</f>
        <v>0.43304843304843305</v>
      </c>
      <c r="BH7" s="148">
        <f>graduation_N!CB7/graduation_N!$BZ7</f>
        <v>0.1396011396011396</v>
      </c>
      <c r="BI7" s="148">
        <f>graduation_N!CC7/graduation_N!$BZ7</f>
        <v>0.42735042735042733</v>
      </c>
      <c r="BJ7" s="150">
        <f>graduation_N!CE7/graduation_N!$CD7</f>
        <v>0.41244239631336405</v>
      </c>
      <c r="BK7" s="148">
        <f>graduation_N!CF7/graduation_N!$CD7</f>
        <v>0.11059907834101383</v>
      </c>
      <c r="BL7" s="151">
        <f>graduation_N!CG7/graduation_N!$CD7</f>
        <v>0.47695852534562211</v>
      </c>
      <c r="BM7" s="150">
        <f>graduation_N!CI7/graduation_N!$CH7</f>
        <v>0.43091334894613581</v>
      </c>
      <c r="BN7" s="148">
        <f>graduation_N!CJ7/graduation_N!$CH7</f>
        <v>0.13817330210772832</v>
      </c>
      <c r="BO7" s="151">
        <f>graduation_N!CK7/graduation_N!$CH7</f>
        <v>0.43091334894613581</v>
      </c>
      <c r="BP7" s="150">
        <f>graduation_N!CM7/graduation_N!$CL7</f>
        <v>0.40929203539823011</v>
      </c>
      <c r="BQ7" s="148">
        <f>graduation_N!CN7/graduation_N!$CL7</f>
        <v>0.15486725663716813</v>
      </c>
      <c r="BR7" s="151">
        <f>graduation_N!CO7/graduation_N!$CL7</f>
        <v>0.43584070796460178</v>
      </c>
      <c r="BS7" s="206">
        <f>graduation_N!CQ7/graduation_N!$CP7</f>
        <v>0.44721689059500958</v>
      </c>
      <c r="BT7" s="206">
        <f>graduation_N!CR7/graduation_N!$CP7</f>
        <v>0.11708253358925144</v>
      </c>
      <c r="BU7" s="219">
        <f>graduation_N!CS7/graduation_N!$CP7</f>
        <v>0.43570057581573896</v>
      </c>
      <c r="BV7" s="221">
        <f t="shared" si="2"/>
        <v>0.38719911858995382</v>
      </c>
      <c r="BW7" s="221">
        <f t="shared" si="3"/>
        <v>0.12698833411852165</v>
      </c>
      <c r="BX7" s="221">
        <f t="shared" si="4"/>
        <v>0.48581254729152451</v>
      </c>
      <c r="BY7" s="221">
        <f t="shared" si="5"/>
        <v>0.42496616781318491</v>
      </c>
      <c r="BZ7" s="221">
        <f t="shared" si="6"/>
        <v>0.13018054266879045</v>
      </c>
      <c r="CA7" s="221">
        <f t="shared" si="7"/>
        <v>0.44485328951802472</v>
      </c>
    </row>
    <row r="8" spans="1:79" ht="14.25" customHeight="1" thickBot="1" x14ac:dyDescent="0.25">
      <c r="A8" s="27" t="s">
        <v>7</v>
      </c>
      <c r="B8" s="18">
        <v>0.11</v>
      </c>
      <c r="C8" s="18">
        <v>0.33</v>
      </c>
      <c r="D8" s="18">
        <f>graduation_N!E8/graduation_N!B8</f>
        <v>0.56043956043956045</v>
      </c>
      <c r="E8" s="18">
        <v>0.12213740458015267</v>
      </c>
      <c r="F8" s="18">
        <v>0.3282442748091603</v>
      </c>
      <c r="G8" s="18">
        <f>graduation_N!I8/graduation_N!F8</f>
        <v>0.54961832061068705</v>
      </c>
      <c r="H8" s="18">
        <v>0.15972222222222221</v>
      </c>
      <c r="I8" s="18">
        <v>0.31944444444444442</v>
      </c>
      <c r="J8" s="19">
        <f>graduation_N!M8/graduation_N!J8</f>
        <v>0.52083333333333337</v>
      </c>
      <c r="K8" s="18">
        <v>0.12820512820512819</v>
      </c>
      <c r="L8" s="18">
        <v>0.29059829059829062</v>
      </c>
      <c r="M8" s="18">
        <f>graduation_N!Q8/graduation_N!N8</f>
        <v>0.58119658119658124</v>
      </c>
      <c r="N8" s="20">
        <f>graduation_N!S8/graduation_N!R8</f>
        <v>0.10344827586206896</v>
      </c>
      <c r="O8" s="20">
        <f>graduation_N!T8/graduation_N!R8</f>
        <v>0.37931034482758619</v>
      </c>
      <c r="P8" s="20">
        <f>graduation_N!U8/graduation_N!R8</f>
        <v>0.51724137931034486</v>
      </c>
      <c r="Q8" s="20">
        <f>graduation_N!W8/graduation_N!$V8</f>
        <v>0.2</v>
      </c>
      <c r="R8" s="20">
        <f>graduation_N!X8/graduation_N!$V8</f>
        <v>0.30666666666666664</v>
      </c>
      <c r="S8" s="20">
        <f>graduation_N!Y8/graduation_N!$V8</f>
        <v>0.49333333333333335</v>
      </c>
      <c r="T8" s="18">
        <f>graduation_N!AA8/graduation_N!$Z8</f>
        <v>0.17391304347826086</v>
      </c>
      <c r="U8" s="20">
        <f>graduation_N!AB8/graduation_N!$Z8</f>
        <v>0.28985507246376813</v>
      </c>
      <c r="V8" s="144">
        <f>graduation_N!AC8/graduation_N!$Z8</f>
        <v>0.53623188405797106</v>
      </c>
      <c r="W8" s="144">
        <f>graduation_N!AE8/graduation_N!$AD8</f>
        <v>0.12658227848101267</v>
      </c>
      <c r="X8" s="144">
        <f>graduation_N!AF8/graduation_N!$AD8</f>
        <v>0.29113924050632911</v>
      </c>
      <c r="Y8" s="144">
        <f>graduation_N!AG8/graduation_N!$AD8</f>
        <v>0.58227848101265822</v>
      </c>
      <c r="Z8" s="144">
        <f>graduation_N!AI8/graduation_N!$AH8</f>
        <v>0.20238095238095238</v>
      </c>
      <c r="AA8" s="144">
        <f>graduation_N!AJ8/graduation_N!$AH8</f>
        <v>0.21428571428571427</v>
      </c>
      <c r="AB8" s="144">
        <f>graduation_N!AK8/graduation_N!$AH8</f>
        <v>0.58333333333333337</v>
      </c>
      <c r="AC8" s="144">
        <f>graduation_N!AM8/graduation_N!AL8</f>
        <v>0.15322580645161291</v>
      </c>
      <c r="AD8" s="144">
        <f>graduation_N!AN8/graduation_N!AL8</f>
        <v>0.25</v>
      </c>
      <c r="AE8" s="145">
        <f>graduation_N!AO8/graduation_N!AL8</f>
        <v>0.59677419354838712</v>
      </c>
      <c r="AF8" s="146">
        <f>graduation_N!AQ8/graduation_N!AP8</f>
        <v>0.19310344827586207</v>
      </c>
      <c r="AG8" s="144">
        <f>graduation_N!AR8/graduation_N!AP8</f>
        <v>0.15862068965517243</v>
      </c>
      <c r="AH8" s="145">
        <f>graduation_N!AS8/graduation_N!AP8</f>
        <v>0.64827586206896548</v>
      </c>
      <c r="AI8" s="146">
        <f>graduation_N!AU8/graduation_N!AT8</f>
        <v>0.22429906542056074</v>
      </c>
      <c r="AJ8" s="144">
        <f>graduation_N!AV8/graduation_N!AT8</f>
        <v>0.17289719626168223</v>
      </c>
      <c r="AK8" s="145">
        <f>graduation_N!AW8/graduation_N!AT8</f>
        <v>0.60280373831775702</v>
      </c>
      <c r="AL8" s="146">
        <f>graduation_N!AY8/graduation_N!AX8</f>
        <v>0.28436018957345971</v>
      </c>
      <c r="AM8" s="144">
        <f>graduation_N!AZ8/graduation_N!AX8</f>
        <v>0.14691943127962084</v>
      </c>
      <c r="AN8" s="145">
        <f>graduation_N!BA8/graduation_N!AX8</f>
        <v>0.56872037914691942</v>
      </c>
      <c r="AO8" s="146">
        <f>graduation_N!BC8/graduation_N!BB8</f>
        <v>0.31441048034934499</v>
      </c>
      <c r="AP8" s="144">
        <f>graduation_N!BD8/graduation_N!BB8</f>
        <v>0.21397379912663755</v>
      </c>
      <c r="AQ8" s="145">
        <f>graduation_N!BE8/graduation_N!BB8</f>
        <v>0.47161572052401746</v>
      </c>
      <c r="AR8" s="146">
        <f>graduation_N!BG8/graduation_N!$BF8</f>
        <v>0.27102803738317754</v>
      </c>
      <c r="AS8" s="144">
        <f>graduation_N!BH8/graduation_N!$BF8</f>
        <v>0.19314641744548286</v>
      </c>
      <c r="AT8" s="145">
        <f>graduation_N!BI8/graduation_N!$BF8</f>
        <v>0.53582554517133951</v>
      </c>
      <c r="AU8" s="146">
        <f>graduation_N!BK8/graduation_N!$BJ8</f>
        <v>0.26072607260726072</v>
      </c>
      <c r="AV8" s="144">
        <f>graduation_N!BL8/graduation_N!$BJ8</f>
        <v>0.16831683168316833</v>
      </c>
      <c r="AW8" s="145">
        <f>graduation_N!BM8/graduation_N!$BJ8</f>
        <v>0.57095709570957098</v>
      </c>
      <c r="AX8" s="146">
        <f>graduation_N!BO8/graduation_N!$BN8</f>
        <v>0.3029197080291971</v>
      </c>
      <c r="AY8" s="144">
        <f>graduation_N!BP8/graduation_N!$BN8</f>
        <v>0.17153284671532848</v>
      </c>
      <c r="AZ8" s="145">
        <f>graduation_N!BQ8/graduation_N!$BN8</f>
        <v>0.52554744525547448</v>
      </c>
      <c r="BA8" s="146">
        <f>graduation_N!BS8/graduation_N!$BR8</f>
        <v>0.31123919308357351</v>
      </c>
      <c r="BB8" s="144">
        <f>graduation_N!BT8/graduation_N!$BR8</f>
        <v>0.22190201729106629</v>
      </c>
      <c r="BC8" s="145">
        <f>graduation_N!BU8/graduation_N!$BR8</f>
        <v>0.4668587896253602</v>
      </c>
      <c r="BD8" s="146">
        <f>graduation_N!BW8/graduation_N!$BV8</f>
        <v>0.31804281345565749</v>
      </c>
      <c r="BE8" s="144">
        <f>graduation_N!BX8/graduation_N!$BV8</f>
        <v>0.27522935779816515</v>
      </c>
      <c r="BF8" s="144">
        <f>graduation_N!BY8/graduation_N!$BV8</f>
        <v>0.40672782874617736</v>
      </c>
      <c r="BG8" s="146">
        <f>graduation_N!CA8/graduation_N!$BZ8</f>
        <v>0.42024539877300615</v>
      </c>
      <c r="BH8" s="144">
        <f>graduation_N!CB8/graduation_N!$BZ8</f>
        <v>0.18404907975460122</v>
      </c>
      <c r="BI8" s="144">
        <f>graduation_N!CC8/graduation_N!$BZ8</f>
        <v>0.39570552147239263</v>
      </c>
      <c r="BJ8" s="146">
        <f>graduation_N!CE8/graduation_N!$CD8</f>
        <v>0.38904899135446686</v>
      </c>
      <c r="BK8" s="144">
        <f>graduation_N!CF8/graduation_N!$CD8</f>
        <v>0.22190201729106629</v>
      </c>
      <c r="BL8" s="147">
        <f>graduation_N!CG8/graduation_N!$CD8</f>
        <v>0.38904899135446686</v>
      </c>
      <c r="BM8" s="146">
        <f>graduation_N!CI8/graduation_N!$CH8</f>
        <v>0.45901639344262296</v>
      </c>
      <c r="BN8" s="144">
        <f>graduation_N!CJ8/graduation_N!$CH8</f>
        <v>0.19672131147540983</v>
      </c>
      <c r="BO8" s="147">
        <f>graduation_N!CK8/graduation_N!$CH8</f>
        <v>0.34426229508196721</v>
      </c>
      <c r="BP8" s="146">
        <f>graduation_N!CM8/graduation_N!$CL8</f>
        <v>0.42758620689655175</v>
      </c>
      <c r="BQ8" s="144">
        <f>graduation_N!CN8/graduation_N!$CL8</f>
        <v>0.16551724137931034</v>
      </c>
      <c r="BR8" s="147">
        <f>graduation_N!CO8/graduation_N!$CL8</f>
        <v>0.40689655172413791</v>
      </c>
      <c r="BS8" s="14">
        <f>graduation_N!CQ8/graduation_N!$CP8</f>
        <v>0.37627118644067797</v>
      </c>
      <c r="BT8" s="14">
        <f>graduation_N!CR8/graduation_N!$CP8</f>
        <v>0.22033898305084745</v>
      </c>
      <c r="BU8" s="15">
        <f>graduation_N!CS8/graduation_N!$CP8</f>
        <v>0.4033898305084746</v>
      </c>
      <c r="BV8" s="220">
        <f t="shared" si="2"/>
        <v>0.35795064444323599</v>
      </c>
      <c r="BW8" s="220">
        <f t="shared" si="3"/>
        <v>0.20394834855656008</v>
      </c>
      <c r="BX8" s="220">
        <f t="shared" si="4"/>
        <v>0.43810100700020405</v>
      </c>
      <c r="BY8" s="220">
        <f t="shared" si="5"/>
        <v>0.41298069453357988</v>
      </c>
      <c r="BZ8" s="220">
        <f t="shared" si="6"/>
        <v>0.20111988829915847</v>
      </c>
      <c r="CA8" s="220">
        <f t="shared" si="7"/>
        <v>0.38589941716726167</v>
      </c>
    </row>
    <row r="9" spans="1:79" ht="14.25" customHeight="1" thickBot="1" x14ac:dyDescent="0.25">
      <c r="A9" s="67" t="s">
        <v>8</v>
      </c>
      <c r="B9" s="68">
        <v>0.21299999999999999</v>
      </c>
      <c r="C9" s="68">
        <v>0.21299999999999999</v>
      </c>
      <c r="D9" s="68">
        <f>graduation_N!E9/graduation_N!B9</f>
        <v>0.57407407407407407</v>
      </c>
      <c r="E9" s="68">
        <v>0.23157894736842105</v>
      </c>
      <c r="F9" s="68">
        <v>0.15789473684210525</v>
      </c>
      <c r="G9" s="68">
        <f>graduation_N!I9/graduation_N!F9</f>
        <v>0.61052631578947369</v>
      </c>
      <c r="H9" s="68">
        <v>0.23749999999999999</v>
      </c>
      <c r="I9" s="68">
        <v>0.1875</v>
      </c>
      <c r="J9" s="69">
        <f>graduation_N!M9/graduation_N!J9</f>
        <v>0.57499999999999996</v>
      </c>
      <c r="K9" s="68">
        <v>0.23333333333333334</v>
      </c>
      <c r="L9" s="68">
        <v>0.21666666666666667</v>
      </c>
      <c r="M9" s="68">
        <f>graduation_N!Q9/graduation_N!N9</f>
        <v>0.55000000000000004</v>
      </c>
      <c r="N9" s="70">
        <f>graduation_N!S9/graduation_N!R9</f>
        <v>0.29411764705882354</v>
      </c>
      <c r="O9" s="70">
        <f>graduation_N!T9/graduation_N!R9</f>
        <v>0.16176470588235295</v>
      </c>
      <c r="P9" s="70">
        <f>graduation_N!U9/graduation_N!R9</f>
        <v>0.54411764705882348</v>
      </c>
      <c r="Q9" s="70">
        <f>graduation_N!W9/graduation_N!$V9</f>
        <v>0.32941176470588235</v>
      </c>
      <c r="R9" s="70">
        <f>graduation_N!X9/graduation_N!$V9</f>
        <v>0.15294117647058825</v>
      </c>
      <c r="S9" s="70">
        <f>graduation_N!Y9/graduation_N!$V9</f>
        <v>0.51764705882352946</v>
      </c>
      <c r="T9" s="68">
        <f>graduation_N!AA9/graduation_N!$Z9</f>
        <v>0.21111111111111111</v>
      </c>
      <c r="U9" s="70">
        <f>graduation_N!AB9/graduation_N!$Z9</f>
        <v>0.15555555555555556</v>
      </c>
      <c r="V9" s="148">
        <f>graduation_N!AC9/graduation_N!$Z9</f>
        <v>0.6333333333333333</v>
      </c>
      <c r="W9" s="148">
        <f>graduation_N!AE9/graduation_N!$AD9</f>
        <v>0.23728813559322035</v>
      </c>
      <c r="X9" s="148">
        <f>graduation_N!AF9/graduation_N!$AD9</f>
        <v>0.11016949152542373</v>
      </c>
      <c r="Y9" s="148">
        <f>graduation_N!AG9/graduation_N!$AD9</f>
        <v>0.65254237288135597</v>
      </c>
      <c r="Z9" s="148">
        <f>graduation_N!AI9/graduation_N!$AH9</f>
        <v>0.22674418604651161</v>
      </c>
      <c r="AA9" s="148">
        <f>graduation_N!AJ9/graduation_N!$AH9</f>
        <v>9.8837209302325577E-2</v>
      </c>
      <c r="AB9" s="148">
        <f>graduation_N!AK9/graduation_N!$AH9</f>
        <v>0.67441860465116277</v>
      </c>
      <c r="AC9" s="148">
        <f>graduation_N!AM9/graduation_N!AL9</f>
        <v>0.29565217391304349</v>
      </c>
      <c r="AD9" s="148">
        <f>graduation_N!AN9/graduation_N!AL9</f>
        <v>7.3913043478260873E-2</v>
      </c>
      <c r="AE9" s="149">
        <f>graduation_N!AO9/graduation_N!AL9</f>
        <v>0.63043478260869568</v>
      </c>
      <c r="AF9" s="150">
        <f>graduation_N!AQ9/graduation_N!AP9</f>
        <v>0.26339285714285715</v>
      </c>
      <c r="AG9" s="148">
        <f>graduation_N!AR9/graduation_N!AP9</f>
        <v>0.10267857142857142</v>
      </c>
      <c r="AH9" s="149">
        <f>graduation_N!AS9/graduation_N!AP9</f>
        <v>0.6339285714285714</v>
      </c>
      <c r="AI9" s="150">
        <f>graduation_N!AU9/graduation_N!AT9</f>
        <v>0.22509225092250923</v>
      </c>
      <c r="AJ9" s="148">
        <f>graduation_N!AV9/graduation_N!AT9</f>
        <v>0.15498154981549817</v>
      </c>
      <c r="AK9" s="149">
        <f>graduation_N!AW9/graduation_N!AT9</f>
        <v>0.61992619926199266</v>
      </c>
      <c r="AL9" s="150">
        <f>graduation_N!AY9/graduation_N!AX9</f>
        <v>0.19685039370078741</v>
      </c>
      <c r="AM9" s="148">
        <f>graduation_N!AZ9/graduation_N!AX9</f>
        <v>0.12992125984251968</v>
      </c>
      <c r="AN9" s="149">
        <f>graduation_N!BA9/graduation_N!AX9</f>
        <v>0.67322834645669294</v>
      </c>
      <c r="AO9" s="150">
        <f>graduation_N!BC9/graduation_N!BB9</f>
        <v>0.22475570032573289</v>
      </c>
      <c r="AP9" s="148">
        <f>graduation_N!BD9/graduation_N!BB9</f>
        <v>0.1465798045602606</v>
      </c>
      <c r="AQ9" s="149">
        <f>graduation_N!BE9/graduation_N!BB9</f>
        <v>0.62866449511400646</v>
      </c>
      <c r="AR9" s="150">
        <f>graduation_N!BG9/graduation_N!$BF9</f>
        <v>0.20886075949367089</v>
      </c>
      <c r="AS9" s="148">
        <f>graduation_N!BH9/graduation_N!$BF9</f>
        <v>0.14240506329113925</v>
      </c>
      <c r="AT9" s="149">
        <f>graduation_N!BI9/graduation_N!$BF9</f>
        <v>0.64873417721518989</v>
      </c>
      <c r="AU9" s="150">
        <f>graduation_N!BK9/graduation_N!$BJ9</f>
        <v>0.28260869565217389</v>
      </c>
      <c r="AV9" s="148">
        <f>graduation_N!BL9/graduation_N!$BJ9</f>
        <v>0.2318840579710145</v>
      </c>
      <c r="AW9" s="149">
        <f>graduation_N!BM9/graduation_N!$BJ9</f>
        <v>0.48550724637681159</v>
      </c>
      <c r="AX9" s="150">
        <f>graduation_N!BO9/graduation_N!$BN9</f>
        <v>0.26771653543307089</v>
      </c>
      <c r="AY9" s="148">
        <f>graduation_N!BP9/graduation_N!$BN9</f>
        <v>0.13385826771653545</v>
      </c>
      <c r="AZ9" s="149">
        <f>graduation_N!BQ9/graduation_N!$BN9</f>
        <v>0.59842519685039375</v>
      </c>
      <c r="BA9" s="150">
        <f>graduation_N!BS9/graduation_N!$BR9</f>
        <v>0.44360902255639095</v>
      </c>
      <c r="BB9" s="148">
        <f>graduation_N!BT9/graduation_N!$BR9</f>
        <v>0.15037593984962405</v>
      </c>
      <c r="BC9" s="149">
        <f>graduation_N!BU9/graduation_N!$BR9</f>
        <v>0.40601503759398494</v>
      </c>
      <c r="BD9" s="150">
        <f>graduation_N!BW9/graduation_N!$BV9</f>
        <v>0.38636363636363635</v>
      </c>
      <c r="BE9" s="148">
        <f>graduation_N!BX9/graduation_N!$BV9</f>
        <v>0.25757575757575757</v>
      </c>
      <c r="BF9" s="148">
        <f>graduation_N!BY9/graduation_N!$BV9</f>
        <v>0.35606060606060608</v>
      </c>
      <c r="BG9" s="150">
        <f>graduation_N!CA9/graduation_N!$BZ9</f>
        <v>0.41566265060240964</v>
      </c>
      <c r="BH9" s="148">
        <f>graduation_N!CB9/graduation_N!$BZ9</f>
        <v>0.20481927710843373</v>
      </c>
      <c r="BI9" s="148">
        <f>graduation_N!CC9/graduation_N!$BZ9</f>
        <v>0.37951807228915663</v>
      </c>
      <c r="BJ9" s="150">
        <f>graduation_N!CE9/graduation_N!$CD9</f>
        <v>0.3772455089820359</v>
      </c>
      <c r="BK9" s="148">
        <f>graduation_N!CF9/graduation_N!$CD9</f>
        <v>0.21556886227544911</v>
      </c>
      <c r="BL9" s="151">
        <f>graduation_N!CG9/graduation_N!$CD9</f>
        <v>0.40718562874251496</v>
      </c>
      <c r="BM9" s="150">
        <f>graduation_N!CI9/graduation_N!$CH9</f>
        <v>0.49214659685863876</v>
      </c>
      <c r="BN9" s="148">
        <f>graduation_N!CJ9/graduation_N!$CH9</f>
        <v>0.17801047120418848</v>
      </c>
      <c r="BO9" s="151">
        <f>graduation_N!CK9/graduation_N!$CH9</f>
        <v>0.32984293193717279</v>
      </c>
      <c r="BP9" s="150">
        <f>graduation_N!CM9/graduation_N!$CL9</f>
        <v>0.50666666666666671</v>
      </c>
      <c r="BQ9" s="148">
        <f>graduation_N!CN9/graduation_N!$CL9</f>
        <v>0.14000000000000001</v>
      </c>
      <c r="BR9" s="151">
        <f>graduation_N!CO9/graduation_N!$CL9</f>
        <v>0.35333333333333333</v>
      </c>
      <c r="BS9" s="206">
        <f>graduation_N!CQ9/graduation_N!$CP9</f>
        <v>0.4567901234567901</v>
      </c>
      <c r="BT9" s="206">
        <f>graduation_N!CR9/graduation_N!$CP9</f>
        <v>0.25925925925925924</v>
      </c>
      <c r="BU9" s="219">
        <f>graduation_N!CS9/graduation_N!$CP9</f>
        <v>0.2839506172839506</v>
      </c>
      <c r="BV9" s="221">
        <f t="shared" si="2"/>
        <v>0.3853565136897546</v>
      </c>
      <c r="BW9" s="221">
        <f t="shared" si="3"/>
        <v>0.19179316975205227</v>
      </c>
      <c r="BX9" s="221">
        <f t="shared" si="4"/>
        <v>0.42285031655819311</v>
      </c>
      <c r="BY9" s="221">
        <f t="shared" si="5"/>
        <v>0.45821222399103284</v>
      </c>
      <c r="BZ9" s="221">
        <f t="shared" si="6"/>
        <v>0.1982096481847242</v>
      </c>
      <c r="CA9" s="221">
        <f t="shared" si="7"/>
        <v>0.34357812782424291</v>
      </c>
    </row>
    <row r="10" spans="1:79" ht="14.25" customHeight="1" thickBot="1" x14ac:dyDescent="0.25">
      <c r="A10" s="27" t="s">
        <v>29</v>
      </c>
      <c r="B10" s="18">
        <v>0</v>
      </c>
      <c r="C10" s="18">
        <v>0.32900000000000001</v>
      </c>
      <c r="D10" s="18">
        <f>graduation_N!E10/graduation_N!B10</f>
        <v>0.6711111111111111</v>
      </c>
      <c r="E10" s="18">
        <v>8.0971659919028341E-3</v>
      </c>
      <c r="F10" s="18">
        <v>0.38461538461538464</v>
      </c>
      <c r="G10" s="18">
        <f>graduation_N!I10/graduation_N!F10</f>
        <v>0.60728744939271251</v>
      </c>
      <c r="H10" s="18">
        <v>0</v>
      </c>
      <c r="I10" s="18">
        <v>0.36594202898550726</v>
      </c>
      <c r="J10" s="19">
        <f>graduation_N!M10/graduation_N!J10</f>
        <v>0.63405797101449279</v>
      </c>
      <c r="K10" s="18">
        <v>1.6666666666666666E-2</v>
      </c>
      <c r="L10" s="18">
        <v>0.47499999999999998</v>
      </c>
      <c r="M10" s="18">
        <f>graduation_N!Q10/graduation_N!N10</f>
        <v>0.5083333333333333</v>
      </c>
      <c r="N10" s="20">
        <f>graduation_N!S10/graduation_N!R10</f>
        <v>1.4134275618374558E-2</v>
      </c>
      <c r="O10" s="20">
        <f>graduation_N!T10/graduation_N!R10</f>
        <v>0.41342756183745583</v>
      </c>
      <c r="P10" s="20">
        <f>graduation_N!U10/graduation_N!R10</f>
        <v>0.57243816254416957</v>
      </c>
      <c r="Q10" s="20">
        <f>graduation_N!W10/graduation_N!$V10</f>
        <v>1.0395010395010396E-2</v>
      </c>
      <c r="R10" s="20">
        <f>graduation_N!X10/graduation_N!$V10</f>
        <v>0.44906444906444909</v>
      </c>
      <c r="S10" s="20">
        <f>graduation_N!Y10/graduation_N!$V10</f>
        <v>0.54054054054054057</v>
      </c>
      <c r="T10" s="18">
        <f>graduation_N!AA10/graduation_N!$Z10</f>
        <v>9.6618357487922701E-3</v>
      </c>
      <c r="U10" s="20">
        <f>graduation_N!AB10/graduation_N!$Z10</f>
        <v>0.44444444444444442</v>
      </c>
      <c r="V10" s="144">
        <f>graduation_N!AC10/graduation_N!$Z10</f>
        <v>0.54589371980676327</v>
      </c>
      <c r="W10" s="144">
        <f>graduation_N!AE10/graduation_N!$AD10</f>
        <v>5.434782608695652E-3</v>
      </c>
      <c r="X10" s="144">
        <f>graduation_N!AF10/graduation_N!$AD10</f>
        <v>0.41847826086956524</v>
      </c>
      <c r="Y10" s="144">
        <f>graduation_N!AG10/graduation_N!$AD10</f>
        <v>0.57608695652173914</v>
      </c>
      <c r="Z10" s="144">
        <f>graduation_N!AI10/graduation_N!$AH10</f>
        <v>7.9575596816976128E-3</v>
      </c>
      <c r="AA10" s="144">
        <f>graduation_N!AJ10/graduation_N!$AH10</f>
        <v>0.41114058355437666</v>
      </c>
      <c r="AB10" s="144">
        <f>graduation_N!AK10/graduation_N!$AH10</f>
        <v>0.58090185676392569</v>
      </c>
      <c r="AC10" s="144">
        <f>graduation_N!AM10/graduation_N!AL10</f>
        <v>0</v>
      </c>
      <c r="AD10" s="144">
        <f>graduation_N!AN10/graduation_N!AL10</f>
        <v>0.37087912087912089</v>
      </c>
      <c r="AE10" s="145">
        <f>graduation_N!AO10/graduation_N!AL10</f>
        <v>0.62912087912087911</v>
      </c>
      <c r="AF10" s="146">
        <f>graduation_N!AQ10/graduation_N!AP10</f>
        <v>0</v>
      </c>
      <c r="AG10" s="144">
        <f>graduation_N!AR10/graduation_N!AP10</f>
        <v>0.35620052770448551</v>
      </c>
      <c r="AH10" s="145">
        <f>graduation_N!AS10/graduation_N!AP10</f>
        <v>0.64379947229551449</v>
      </c>
      <c r="AI10" s="146">
        <f>graduation_N!AU10/graduation_N!AT10</f>
        <v>0</v>
      </c>
      <c r="AJ10" s="144">
        <f>graduation_N!AV10/graduation_N!AT10</f>
        <v>0.38828633405639912</v>
      </c>
      <c r="AK10" s="145">
        <f>graduation_N!AW10/graduation_N!AT10</f>
        <v>0.61171366594360088</v>
      </c>
      <c r="AL10" s="146">
        <f>graduation_N!AY10/graduation_N!AX10</f>
        <v>0</v>
      </c>
      <c r="AM10" s="144">
        <f>graduation_N!AZ10/graduation_N!AX10</f>
        <v>0.4408817635270541</v>
      </c>
      <c r="AN10" s="145">
        <f>graduation_N!BA10/graduation_N!AX10</f>
        <v>0.5591182364729459</v>
      </c>
      <c r="AO10" s="146">
        <f>graduation_N!BC10/graduation_N!BB10</f>
        <v>0</v>
      </c>
      <c r="AP10" s="144">
        <f>graduation_N!BD10/graduation_N!BB10</f>
        <v>0.43115124153498874</v>
      </c>
      <c r="AQ10" s="145">
        <f>graduation_N!BE10/graduation_N!BB10</f>
        <v>0.56884875846501126</v>
      </c>
      <c r="AR10" s="146">
        <f>graduation_N!BG10/graduation_N!$BF10</f>
        <v>0</v>
      </c>
      <c r="AS10" s="144">
        <f>graduation_N!BH10/graduation_N!$BF10</f>
        <v>0.46853146853146854</v>
      </c>
      <c r="AT10" s="145">
        <f>graduation_N!BI10/graduation_N!$BF10</f>
        <v>0.53146853146853146</v>
      </c>
      <c r="AU10" s="146">
        <f>graduation_N!BK10/graduation_N!$BJ10</f>
        <v>0</v>
      </c>
      <c r="AV10" s="144">
        <f>graduation_N!BL10/graduation_N!$BJ10</f>
        <v>0.41204819277108434</v>
      </c>
      <c r="AW10" s="145">
        <f>graduation_N!BM10/graduation_N!$BJ10</f>
        <v>0.58795180722891571</v>
      </c>
      <c r="AX10" s="146">
        <f>graduation_N!BO10/graduation_N!$BN10</f>
        <v>0</v>
      </c>
      <c r="AY10" s="144">
        <f>graduation_N!BP10/graduation_N!$BN10</f>
        <v>0.35860655737704916</v>
      </c>
      <c r="AZ10" s="145">
        <f>graduation_N!BQ10/graduation_N!$BN10</f>
        <v>0.64139344262295084</v>
      </c>
      <c r="BA10" s="146">
        <f>graduation_N!BS10/graduation_N!$BR10</f>
        <v>0</v>
      </c>
      <c r="BB10" s="144">
        <f>graduation_N!BT10/graduation_N!$BR10</f>
        <v>0.47794117647058826</v>
      </c>
      <c r="BC10" s="145">
        <f>graduation_N!BU10/graduation_N!$BR10</f>
        <v>0.5220588235294118</v>
      </c>
      <c r="BD10" s="146">
        <f>graduation_N!BW10/graduation_N!$BV10</f>
        <v>0</v>
      </c>
      <c r="BE10" s="144">
        <f>graduation_N!BX10/graduation_N!$BV10</f>
        <v>0.5</v>
      </c>
      <c r="BF10" s="144">
        <f>graduation_N!BY10/graduation_N!$BV10</f>
        <v>0.5</v>
      </c>
      <c r="BG10" s="146">
        <f>graduation_N!CA10/graduation_N!$BZ10</f>
        <v>0</v>
      </c>
      <c r="BH10" s="144">
        <f>graduation_N!CB10/graduation_N!$BZ10</f>
        <v>0.44051446945337619</v>
      </c>
      <c r="BI10" s="144">
        <f>graduation_N!CC10/graduation_N!$BZ10</f>
        <v>0.55948553054662375</v>
      </c>
      <c r="BJ10" s="146">
        <f>graduation_N!CE10/graduation_N!$CD10</f>
        <v>0</v>
      </c>
      <c r="BK10" s="144">
        <f>graduation_N!CF10/graduation_N!$CD10</f>
        <v>0.47023809523809523</v>
      </c>
      <c r="BL10" s="147">
        <f>graduation_N!CG10/graduation_N!$CD10</f>
        <v>0.52976190476190477</v>
      </c>
      <c r="BM10" s="146">
        <f>graduation_N!CI10/graduation_N!$CH10</f>
        <v>0</v>
      </c>
      <c r="BN10" s="144">
        <f>graduation_N!CJ10/graduation_N!$CH10</f>
        <v>0.39726027397260272</v>
      </c>
      <c r="BO10" s="147">
        <f>graduation_N!CK10/graduation_N!$CH10</f>
        <v>0.60273972602739723</v>
      </c>
      <c r="BP10" s="146">
        <f>graduation_N!CM10/graduation_N!$CL10</f>
        <v>1.0273972602739725E-2</v>
      </c>
      <c r="BQ10" s="144">
        <f>graduation_N!CN10/graduation_N!$CL10</f>
        <v>0.45547945205479451</v>
      </c>
      <c r="BR10" s="147">
        <f>graduation_N!CO10/graduation_N!$CL10</f>
        <v>0.53424657534246578</v>
      </c>
      <c r="BS10" s="14">
        <f>graduation_N!CQ10/graduation_N!$CP10</f>
        <v>1.834862385321101E-2</v>
      </c>
      <c r="BT10" s="14">
        <f>graduation_N!CR10/graduation_N!$CP10</f>
        <v>0.44648318042813456</v>
      </c>
      <c r="BU10" s="15">
        <f>graduation_N!CS10/graduation_N!$CP10</f>
        <v>0.53516819571865448</v>
      </c>
      <c r="BV10" s="220">
        <f t="shared" si="2"/>
        <v>2.8622596455950737E-3</v>
      </c>
      <c r="BW10" s="220">
        <f t="shared" si="3"/>
        <v>0.43897226393007138</v>
      </c>
      <c r="BX10" s="220">
        <f t="shared" si="4"/>
        <v>0.55816547642433356</v>
      </c>
      <c r="BY10" s="220">
        <f t="shared" si="5"/>
        <v>7.1556491139876839E-3</v>
      </c>
      <c r="BZ10" s="220">
        <f t="shared" si="6"/>
        <v>0.44236525042340674</v>
      </c>
      <c r="CA10" s="220">
        <f t="shared" si="7"/>
        <v>0.55047910046260551</v>
      </c>
    </row>
    <row r="11" spans="1:79" ht="14.25" hidden="1" customHeight="1" x14ac:dyDescent="0.2">
      <c r="A11" s="37"/>
      <c r="B11" s="38"/>
      <c r="C11" s="38"/>
      <c r="D11" s="38">
        <f>graduation_N!E11/graduation_N!B11</f>
        <v>0.6711111111111111</v>
      </c>
      <c r="E11" s="38"/>
      <c r="F11" s="38"/>
      <c r="G11" s="38">
        <f>graduation_N!I11/graduation_N!F11</f>
        <v>0.60728744939271251</v>
      </c>
      <c r="H11" s="38"/>
      <c r="I11" s="38"/>
      <c r="J11" s="43">
        <f>graduation_N!M11/graduation_N!J11</f>
        <v>0.63405797101449279</v>
      </c>
      <c r="K11" s="38"/>
      <c r="L11" s="38"/>
      <c r="M11" s="38">
        <f>graduation_N!Q11/graduation_N!N11</f>
        <v>0.5083333333333333</v>
      </c>
      <c r="N11" s="130"/>
      <c r="O11" s="130"/>
      <c r="P11" s="130"/>
      <c r="Q11" s="130"/>
      <c r="R11" s="130"/>
      <c r="S11" s="130"/>
      <c r="T11" s="38"/>
      <c r="U11" s="130"/>
      <c r="V11" s="152"/>
      <c r="W11" s="152"/>
      <c r="X11" s="152"/>
      <c r="Y11" s="152"/>
      <c r="Z11" s="152"/>
      <c r="AA11" s="152"/>
      <c r="AB11" s="152"/>
      <c r="AC11" s="152">
        <f>graduation_N!AM11/graduation_N!AL11</f>
        <v>0</v>
      </c>
      <c r="AD11" s="152">
        <f>graduation_N!AN11/graduation_N!AL11</f>
        <v>0.37087912087912089</v>
      </c>
      <c r="AE11" s="153">
        <f>graduation_N!AO11/graduation_N!AL11</f>
        <v>0.62912087912087911</v>
      </c>
      <c r="AF11" s="154">
        <f>graduation_N!AQ11/graduation_N!AP11</f>
        <v>0</v>
      </c>
      <c r="AG11" s="152">
        <f>graduation_N!AR11/graduation_N!AP11</f>
        <v>0.35620052770448551</v>
      </c>
      <c r="AH11" s="153">
        <f>graduation_N!AS11/graduation_N!AP11</f>
        <v>0.64379947229551449</v>
      </c>
      <c r="AI11" s="154">
        <f>graduation_N!AU11/graduation_N!AT11</f>
        <v>0</v>
      </c>
      <c r="AJ11" s="152">
        <f>graduation_N!AV11/graduation_N!AT11</f>
        <v>0.38828633405639912</v>
      </c>
      <c r="AK11" s="153">
        <f>graduation_N!AW11/graduation_N!AT11</f>
        <v>0.61171366594360088</v>
      </c>
      <c r="AL11" s="154">
        <f>graduation_N!AY11/graduation_N!AX11</f>
        <v>0</v>
      </c>
      <c r="AM11" s="152">
        <f>graduation_N!AZ11/graduation_N!AX11</f>
        <v>0.4408817635270541</v>
      </c>
      <c r="AN11" s="153">
        <f>graduation_N!BA11/graduation_N!AX11</f>
        <v>0.5591182364729459</v>
      </c>
      <c r="AO11" s="154">
        <f>graduation_N!BC11/graduation_N!BB11</f>
        <v>0</v>
      </c>
      <c r="AP11" s="152">
        <f>graduation_N!BD11/graduation_N!BB11</f>
        <v>0</v>
      </c>
      <c r="AQ11" s="153">
        <f>graduation_N!BE11/graduation_N!BB11</f>
        <v>1</v>
      </c>
      <c r="AR11" s="154">
        <f>graduation_N!BG11/graduation_N!$BF11</f>
        <v>0</v>
      </c>
      <c r="AS11" s="152">
        <f>graduation_N!BH11/graduation_N!$BF11</f>
        <v>0</v>
      </c>
      <c r="AT11" s="153">
        <f>graduation_N!BI11/graduation_N!$BF11</f>
        <v>1</v>
      </c>
      <c r="AU11" s="154">
        <f>graduation_N!BK11/graduation_N!$BJ11</f>
        <v>0</v>
      </c>
      <c r="AV11" s="152">
        <f>graduation_N!BL11/graduation_N!$BJ11</f>
        <v>0.41204819277108434</v>
      </c>
      <c r="AW11" s="153">
        <f>graduation_N!BM11/graduation_N!$BJ11</f>
        <v>0.58795180722891571</v>
      </c>
      <c r="AX11" s="154">
        <f>graduation_N!BO11/graduation_N!$BN11</f>
        <v>0</v>
      </c>
      <c r="AY11" s="152">
        <f>graduation_N!BP11/graduation_N!$BN11</f>
        <v>0.35860655737704916</v>
      </c>
      <c r="AZ11" s="153">
        <f>graduation_N!BQ11/graduation_N!$BN11</f>
        <v>0.64139344262295084</v>
      </c>
      <c r="BA11" s="154">
        <f>graduation_N!BS11/graduation_N!$BR11</f>
        <v>0</v>
      </c>
      <c r="BB11" s="152">
        <f>graduation_N!BT11/graduation_N!$BR11</f>
        <v>0.47794117647058826</v>
      </c>
      <c r="BC11" s="153">
        <f>graduation_N!BU11/graduation_N!$BR11</f>
        <v>0.5220588235294118</v>
      </c>
      <c r="BD11" s="154">
        <f>graduation_N!BW11/graduation_N!$BV11</f>
        <v>0</v>
      </c>
      <c r="BE11" s="152">
        <f>graduation_N!BX11/graduation_N!$BV11</f>
        <v>0.5</v>
      </c>
      <c r="BF11" s="152">
        <f>graduation_N!BY11/graduation_N!$BV11</f>
        <v>0.5</v>
      </c>
      <c r="BG11" s="154">
        <f>graduation_N!CA11/graduation_N!$BZ11</f>
        <v>0</v>
      </c>
      <c r="BH11" s="152">
        <f>graduation_N!CB11/graduation_N!$BZ11</f>
        <v>0.44051446945337619</v>
      </c>
      <c r="BI11" s="152">
        <f>graduation_N!CC11/graduation_N!$BZ11</f>
        <v>0.55948553054662375</v>
      </c>
      <c r="BJ11" s="154">
        <f>graduation_N!CE11/graduation_N!$CD11</f>
        <v>0</v>
      </c>
      <c r="BK11" s="152">
        <f>graduation_N!CF11/graduation_N!$CD11</f>
        <v>0.47023809523809523</v>
      </c>
      <c r="BL11" s="155">
        <f>graduation_N!CG11/graduation_N!$CD11</f>
        <v>0.52976190476190477</v>
      </c>
      <c r="BM11" s="154">
        <f>graduation_N!CI11/graduation_N!$CH11</f>
        <v>0</v>
      </c>
      <c r="BN11" s="152">
        <f>graduation_N!CJ11/graduation_N!$CH11</f>
        <v>0.39726027397260272</v>
      </c>
      <c r="BO11" s="155">
        <f>graduation_N!CK11/graduation_N!$CH11</f>
        <v>0.60273972602739723</v>
      </c>
      <c r="BP11" s="154">
        <f>graduation_N!CM11/graduation_N!$CL11</f>
        <v>1.0273972602739725E-2</v>
      </c>
      <c r="BQ11" s="152">
        <f>graduation_N!CN11/graduation_N!$CL11</f>
        <v>0.45547945205479451</v>
      </c>
      <c r="BR11" s="155">
        <f>graduation_N!CO11/graduation_N!$CL11</f>
        <v>0.53424657534246578</v>
      </c>
      <c r="BS11" s="14">
        <f>graduation_N!CQ11/graduation_N!$CP11</f>
        <v>3.9473684210526314E-2</v>
      </c>
      <c r="BT11" s="14">
        <f>graduation_N!CR11/graduation_N!$CP11</f>
        <v>0.96052631578947367</v>
      </c>
      <c r="BU11" s="15">
        <f>graduation_N!CS11/graduation_N!$CP11</f>
        <v>1.1513157894736843</v>
      </c>
      <c r="BV11" s="220">
        <f t="shared" si="2"/>
        <v>4.9747656813266036E-3</v>
      </c>
      <c r="BW11" s="220">
        <f t="shared" ref="BW11:BW13" si="8">AVERAGE(AV11,AY11,BB11,AP11,BE11,BH11,BK11,BN11,BQ11,BT11)</f>
        <v>0.44726145331270645</v>
      </c>
      <c r="BX11" s="220">
        <f t="shared" ref="BX11:BX13" si="9">AVERAGE(AW11,AZ11,BC11,AQ11,BF11,BI11,BL11,BO11,BR11,BU11)</f>
        <v>0.66289535995333537</v>
      </c>
      <c r="BY11" s="220">
        <f t="shared" si="5"/>
        <v>1.243691420331651E-2</v>
      </c>
      <c r="BZ11" s="220">
        <f t="shared" si="6"/>
        <v>0.57087603426374156</v>
      </c>
      <c r="CA11" s="220">
        <f t="shared" si="7"/>
        <v>0.70451599890136296</v>
      </c>
    </row>
    <row r="12" spans="1:79" ht="14.25" hidden="1" customHeight="1" x14ac:dyDescent="0.2">
      <c r="A12" s="37"/>
      <c r="B12" s="38"/>
      <c r="C12" s="38"/>
      <c r="D12" s="38" t="e">
        <f>graduation_N!E12/graduation_N!B12</f>
        <v>#DIV/0!</v>
      </c>
      <c r="E12" s="38"/>
      <c r="F12" s="38"/>
      <c r="G12" s="38" t="e">
        <f>graduation_N!I12/graduation_N!F12</f>
        <v>#DIV/0!</v>
      </c>
      <c r="H12" s="38"/>
      <c r="I12" s="38"/>
      <c r="J12" s="43" t="e">
        <f>graduation_N!M12/graduation_N!J12</f>
        <v>#DIV/0!</v>
      </c>
      <c r="K12" s="38"/>
      <c r="L12" s="38"/>
      <c r="M12" s="38" t="e">
        <f>graduation_N!Q12/graduation_N!N12</f>
        <v>#DIV/0!</v>
      </c>
      <c r="N12" s="130"/>
      <c r="O12" s="130"/>
      <c r="P12" s="130"/>
      <c r="Q12" s="130"/>
      <c r="R12" s="130"/>
      <c r="S12" s="130"/>
      <c r="T12" s="38"/>
      <c r="U12" s="130"/>
      <c r="V12" s="152"/>
      <c r="W12" s="152"/>
      <c r="X12" s="152"/>
      <c r="Y12" s="152"/>
      <c r="Z12" s="152"/>
      <c r="AA12" s="152"/>
      <c r="AB12" s="152"/>
      <c r="AC12" s="152" t="e">
        <f>graduation_N!AM12/graduation_N!AL12</f>
        <v>#DIV/0!</v>
      </c>
      <c r="AD12" s="152" t="e">
        <f>graduation_N!AN12/graduation_N!AL12</f>
        <v>#DIV/0!</v>
      </c>
      <c r="AE12" s="153" t="e">
        <f>graduation_N!AO12/graduation_N!AL12</f>
        <v>#DIV/0!</v>
      </c>
      <c r="AF12" s="154" t="e">
        <f>graduation_N!AQ12/graduation_N!AP12</f>
        <v>#DIV/0!</v>
      </c>
      <c r="AG12" s="152" t="e">
        <f>graduation_N!AR12/graduation_N!AP12</f>
        <v>#DIV/0!</v>
      </c>
      <c r="AH12" s="153" t="e">
        <f>graduation_N!AS12/graduation_N!AP12</f>
        <v>#DIV/0!</v>
      </c>
      <c r="AI12" s="154" t="e">
        <f>graduation_N!AU12/graduation_N!AT12</f>
        <v>#DIV/0!</v>
      </c>
      <c r="AJ12" s="152" t="e">
        <f>graduation_N!AV12/graduation_N!AT12</f>
        <v>#DIV/0!</v>
      </c>
      <c r="AK12" s="153" t="e">
        <f>graduation_N!AW12/graduation_N!AT12</f>
        <v>#DIV/0!</v>
      </c>
      <c r="AL12" s="154" t="e">
        <f>graduation_N!AY12/graduation_N!AX12</f>
        <v>#DIV/0!</v>
      </c>
      <c r="AM12" s="152" t="e">
        <f>graduation_N!AZ12/graduation_N!AX12</f>
        <v>#DIV/0!</v>
      </c>
      <c r="AN12" s="153" t="e">
        <f>graduation_N!BA12/graduation_N!AX12</f>
        <v>#DIV/0!</v>
      </c>
      <c r="AO12" s="154" t="e">
        <f>graduation_N!BC12/graduation_N!BB12</f>
        <v>#DIV/0!</v>
      </c>
      <c r="AP12" s="152" t="e">
        <f>graduation_N!BD12/graduation_N!BB12</f>
        <v>#DIV/0!</v>
      </c>
      <c r="AQ12" s="153" t="e">
        <f>graduation_N!BE12/graduation_N!BB12</f>
        <v>#DIV/0!</v>
      </c>
      <c r="AR12" s="154" t="e">
        <f>graduation_N!BG12/graduation_N!$BF12</f>
        <v>#DIV/0!</v>
      </c>
      <c r="AS12" s="152" t="e">
        <f>graduation_N!BH12/graduation_N!$BF12</f>
        <v>#DIV/0!</v>
      </c>
      <c r="AT12" s="153" t="e">
        <f>graduation_N!BI12/graduation_N!$BF12</f>
        <v>#DIV/0!</v>
      </c>
      <c r="AU12" s="154" t="e">
        <f>graduation_N!BK12/graduation_N!$BJ12</f>
        <v>#DIV/0!</v>
      </c>
      <c r="AV12" s="152" t="e">
        <f>graduation_N!BL12/graduation_N!$BJ12</f>
        <v>#DIV/0!</v>
      </c>
      <c r="AW12" s="153" t="e">
        <f>graduation_N!BM12/graduation_N!$BJ12</f>
        <v>#DIV/0!</v>
      </c>
      <c r="AX12" s="154" t="e">
        <f>graduation_N!BO12/graduation_N!$BN12</f>
        <v>#DIV/0!</v>
      </c>
      <c r="AY12" s="152" t="e">
        <f>graduation_N!BP12/graduation_N!$BN12</f>
        <v>#DIV/0!</v>
      </c>
      <c r="AZ12" s="153" t="e">
        <f>graduation_N!BQ12/graduation_N!$BN12</f>
        <v>#DIV/0!</v>
      </c>
      <c r="BA12" s="154" t="e">
        <f>graduation_N!BS12/graduation_N!$BR12</f>
        <v>#DIV/0!</v>
      </c>
      <c r="BB12" s="152" t="e">
        <f>graduation_N!BT12/graduation_N!$BR12</f>
        <v>#DIV/0!</v>
      </c>
      <c r="BC12" s="153" t="e">
        <f>graduation_N!BU12/graduation_N!$BR12</f>
        <v>#DIV/0!</v>
      </c>
      <c r="BD12" s="154" t="e">
        <f>graduation_N!BW12/graduation_N!$BV12</f>
        <v>#DIV/0!</v>
      </c>
      <c r="BE12" s="152" t="e">
        <f>graduation_N!BX12/graduation_N!$BV12</f>
        <v>#DIV/0!</v>
      </c>
      <c r="BF12" s="152" t="e">
        <f>graduation_N!BY12/graduation_N!$BV12</f>
        <v>#DIV/0!</v>
      </c>
      <c r="BG12" s="154" t="e">
        <f>graduation_N!CA12/graduation_N!$BZ12</f>
        <v>#DIV/0!</v>
      </c>
      <c r="BH12" s="152" t="e">
        <f>graduation_N!CB12/graduation_N!$BZ12</f>
        <v>#DIV/0!</v>
      </c>
      <c r="BI12" s="152" t="e">
        <f>graduation_N!CC12/graduation_N!$BZ12</f>
        <v>#DIV/0!</v>
      </c>
      <c r="BJ12" s="154" t="e">
        <f>graduation_N!CE12/graduation_N!$CD12</f>
        <v>#DIV/0!</v>
      </c>
      <c r="BK12" s="152" t="e">
        <f>graduation_N!CF12/graduation_N!$CD12</f>
        <v>#DIV/0!</v>
      </c>
      <c r="BL12" s="155" t="e">
        <f>graduation_N!CG12/graduation_N!$CD12</f>
        <v>#DIV/0!</v>
      </c>
      <c r="BM12" s="154" t="e">
        <f>graduation_N!CI12/graduation_N!$CH12</f>
        <v>#DIV/0!</v>
      </c>
      <c r="BN12" s="152" t="e">
        <f>graduation_N!CJ12/graduation_N!$CH12</f>
        <v>#DIV/0!</v>
      </c>
      <c r="BO12" s="155" t="e">
        <f>graduation_N!CK12/graduation_N!$CH12</f>
        <v>#DIV/0!</v>
      </c>
      <c r="BP12" s="154" t="e">
        <f>graduation_N!CM12/graduation_N!$CL12</f>
        <v>#DIV/0!</v>
      </c>
      <c r="BQ12" s="152" t="e">
        <f>graduation_N!CN12/graduation_N!$CL12</f>
        <v>#DIV/0!</v>
      </c>
      <c r="BR12" s="155" t="e">
        <f>graduation_N!CO12/graduation_N!$CL12</f>
        <v>#DIV/0!</v>
      </c>
      <c r="BS12" s="14" t="e">
        <f>graduation_N!CQ12/graduation_N!$CP12</f>
        <v>#DIV/0!</v>
      </c>
      <c r="BT12" s="14" t="e">
        <f>graduation_N!CR12/graduation_N!$CP12</f>
        <v>#DIV/0!</v>
      </c>
      <c r="BU12" s="15" t="e">
        <f>graduation_N!CS12/graduation_N!$CP12</f>
        <v>#DIV/0!</v>
      </c>
      <c r="BV12" s="220" t="e">
        <f t="shared" si="2"/>
        <v>#DIV/0!</v>
      </c>
      <c r="BW12" s="220" t="e">
        <f t="shared" si="8"/>
        <v>#DIV/0!</v>
      </c>
      <c r="BX12" s="220" t="e">
        <f t="shared" si="9"/>
        <v>#DIV/0!</v>
      </c>
      <c r="BY12" s="220" t="e">
        <f t="shared" si="5"/>
        <v>#DIV/0!</v>
      </c>
      <c r="BZ12" s="220" t="e">
        <f t="shared" si="6"/>
        <v>#DIV/0!</v>
      </c>
      <c r="CA12" s="220" t="e">
        <f t="shared" si="7"/>
        <v>#DIV/0!</v>
      </c>
    </row>
    <row r="13" spans="1:79" ht="14.25" customHeight="1" thickBot="1" x14ac:dyDescent="0.25">
      <c r="A13" s="118" t="s">
        <v>10</v>
      </c>
      <c r="B13" s="119">
        <v>0.216</v>
      </c>
      <c r="C13" s="119">
        <v>0.19400000000000001</v>
      </c>
      <c r="D13" s="119">
        <f>graduation_N!E13/graduation_N!B13</f>
        <v>0.53550295857988162</v>
      </c>
      <c r="E13" s="211">
        <v>0.19774436090225564</v>
      </c>
      <c r="F13" s="211">
        <v>0.20902255639097744</v>
      </c>
      <c r="G13" s="211">
        <f>graduation_N!I13/graduation_N!F13</f>
        <v>0.59323308270676689</v>
      </c>
      <c r="H13" s="211">
        <v>0.22275204359673023</v>
      </c>
      <c r="I13" s="211">
        <v>0.21253405994550409</v>
      </c>
      <c r="J13" s="212">
        <f>graduation_N!M13/graduation_N!J13</f>
        <v>0.56471389645776571</v>
      </c>
      <c r="K13" s="119">
        <v>0.23650034176349966</v>
      </c>
      <c r="L13" s="119">
        <v>0.22829801777170197</v>
      </c>
      <c r="M13" s="119">
        <f>graduation_N!Q13/graduation_N!N13</f>
        <v>0.53520164046479834</v>
      </c>
      <c r="N13" s="213">
        <f>graduation_N!S13/graduation_N!R13</f>
        <v>0.22905682483889866</v>
      </c>
      <c r="O13" s="213">
        <f>graduation_N!T13/graduation_N!R13</f>
        <v>0.21909783245459871</v>
      </c>
      <c r="P13" s="213">
        <f>graduation_N!U13/graduation_N!R13</f>
        <v>0.55184534270650265</v>
      </c>
      <c r="Q13" s="213">
        <f>graduation_N!W13/graduation_N!$V13</f>
        <v>0.21156004489337824</v>
      </c>
      <c r="R13" s="213">
        <f>graduation_N!X13/graduation_N!$V13</f>
        <v>0.23176206509539843</v>
      </c>
      <c r="S13" s="213">
        <f>graduation_N!Y13/graduation_N!$V13</f>
        <v>0.55667789001122336</v>
      </c>
      <c r="T13" s="119">
        <f>graduation_N!AA13/graduation_N!$Z13</f>
        <v>0.20507166482910694</v>
      </c>
      <c r="U13" s="213">
        <f>graduation_N!AB13/graduation_N!$Z13</f>
        <v>0.23814773980154355</v>
      </c>
      <c r="V13" s="214">
        <f>graduation_N!AC13/graduation_N!$Z13</f>
        <v>0.55678059536934954</v>
      </c>
      <c r="W13" s="214">
        <f>graduation_N!AE13/graduation_N!$AD13</f>
        <v>0.21736694677871149</v>
      </c>
      <c r="X13" s="214">
        <f>graduation_N!AF13/graduation_N!$AD13</f>
        <v>0.2196078431372549</v>
      </c>
      <c r="Y13" s="214">
        <f>graduation_N!AG13/graduation_N!$AD13</f>
        <v>0.56302521008403361</v>
      </c>
      <c r="Z13" s="214">
        <f>graduation_N!AI13/graduation_N!$AH13</f>
        <v>0.21825396825396826</v>
      </c>
      <c r="AA13" s="214">
        <f>graduation_N!AJ13/graduation_N!$AH13</f>
        <v>0.18849206349206349</v>
      </c>
      <c r="AB13" s="214">
        <f>graduation_N!AK13/graduation_N!$AH13</f>
        <v>0.59325396825396826</v>
      </c>
      <c r="AC13" s="214">
        <f>graduation_N!AM13/graduation_N!AL13</f>
        <v>0.2241025641025641</v>
      </c>
      <c r="AD13" s="214">
        <f>graduation_N!AN13/graduation_N!AL13</f>
        <v>0.17128205128205129</v>
      </c>
      <c r="AE13" s="215">
        <f>graduation_N!AO13/graduation_N!AL13</f>
        <v>0.60461538461538467</v>
      </c>
      <c r="AF13" s="216">
        <f>graduation_N!AQ13/graduation_N!AP13</f>
        <v>0.23008015087223008</v>
      </c>
      <c r="AG13" s="214">
        <f>graduation_N!AR13/graduation_N!AP13</f>
        <v>0.17303158887317302</v>
      </c>
      <c r="AH13" s="215">
        <f>graduation_N!AS13/graduation_N!AP13</f>
        <v>0.59688826025459685</v>
      </c>
      <c r="AI13" s="216">
        <f>graduation_N!AU13/graduation_N!AT13</f>
        <v>0.23020594965675056</v>
      </c>
      <c r="AJ13" s="214">
        <f>graduation_N!AV13/graduation_N!AT13</f>
        <v>0.19954233409610983</v>
      </c>
      <c r="AK13" s="215">
        <f>graduation_N!AW13/graduation_N!AT13</f>
        <v>0.57025171624713955</v>
      </c>
      <c r="AL13" s="216">
        <f>graduation_N!AY13/graduation_N!AX13</f>
        <v>0.2302839116719243</v>
      </c>
      <c r="AM13" s="214">
        <f>graduation_N!AZ13/graduation_N!AX13</f>
        <v>0.19918882379450203</v>
      </c>
      <c r="AN13" s="215">
        <f>graduation_N!BA13/graduation_N!AX13</f>
        <v>0.57052726453357372</v>
      </c>
      <c r="AO13" s="216">
        <f>graduation_N!BC13/graduation_N!BB13</f>
        <v>0.2664590747330961</v>
      </c>
      <c r="AP13" s="214">
        <f>graduation_N!BD13/graduation_N!BB13</f>
        <v>0.18950177935943061</v>
      </c>
      <c r="AQ13" s="215">
        <f>graduation_N!BE13/graduation_N!BB13</f>
        <v>0.54403914590747326</v>
      </c>
      <c r="AR13" s="216">
        <f>graduation_N!BG13/graduation_N!$BF13</f>
        <v>0.24377682403433476</v>
      </c>
      <c r="AS13" s="214">
        <f>graduation_N!BH13/graduation_N!$BF13</f>
        <v>0.19570815450643778</v>
      </c>
      <c r="AT13" s="215">
        <f>graduation_N!BI13/graduation_N!$BF13</f>
        <v>0.56051502145922749</v>
      </c>
      <c r="AU13" s="216">
        <f>graduation_N!BK13/graduation_N!$BJ13</f>
        <v>0.28821942446043164</v>
      </c>
      <c r="AV13" s="214">
        <f>graduation_N!BL13/graduation_N!$BJ13</f>
        <v>0.17940647482014388</v>
      </c>
      <c r="AW13" s="215">
        <f>graduation_N!BM13/graduation_N!$BJ13</f>
        <v>0.53237410071942448</v>
      </c>
      <c r="AX13" s="216">
        <f>graduation_N!BO13/graduation_N!$BN13</f>
        <v>0.27187499999999998</v>
      </c>
      <c r="AY13" s="214">
        <f>graduation_N!BP13/graduation_N!$BN13</f>
        <v>0.18482142857142858</v>
      </c>
      <c r="AZ13" s="215">
        <f>graduation_N!BQ13/graduation_N!$BN13</f>
        <v>0.54330357142857144</v>
      </c>
      <c r="BA13" s="216">
        <f>graduation_N!BS13/graduation_N!$BR13</f>
        <v>0.34519271495129183</v>
      </c>
      <c r="BB13" s="214">
        <f>graduation_N!BT13/graduation_N!$BR13</f>
        <v>0.2071156289707751</v>
      </c>
      <c r="BC13" s="215">
        <f>graduation_N!BU13/graduation_N!$BR13</f>
        <v>0.4476916560779331</v>
      </c>
      <c r="BD13" s="216">
        <f>graduation_N!BW13/graduation_N!$BV13</f>
        <v>0.33306122448979592</v>
      </c>
      <c r="BE13" s="214">
        <f>graduation_N!BX13/graduation_N!$BV13</f>
        <v>0.23510204081632652</v>
      </c>
      <c r="BF13" s="214">
        <f>graduation_N!BY13/graduation_N!$BV13</f>
        <v>0.43183673469387757</v>
      </c>
      <c r="BG13" s="216">
        <f>graduation_N!CA13/graduation_N!$BZ13</f>
        <v>0.38480697384806972</v>
      </c>
      <c r="BH13" s="214">
        <f>graduation_N!CB13/graduation_N!$BZ13</f>
        <v>0.17974263179742631</v>
      </c>
      <c r="BI13" s="214">
        <f>graduation_N!CC13/graduation_N!$BZ13</f>
        <v>0.43545039435450394</v>
      </c>
      <c r="BJ13" s="216">
        <f>graduation_N!CE13/graduation_N!$CD13</f>
        <v>0.36205564142194746</v>
      </c>
      <c r="BK13" s="214">
        <f>graduation_N!CF13/graduation_N!$CD13</f>
        <v>0.19744976816074189</v>
      </c>
      <c r="BL13" s="217">
        <f>graduation_N!CG13/graduation_N!$CD13</f>
        <v>0.44049459041731065</v>
      </c>
      <c r="BM13" s="216">
        <f>graduation_N!CI13/graduation_N!$CH13</f>
        <v>0.38965653375444137</v>
      </c>
      <c r="BN13" s="214">
        <f>graduation_N!CJ13/graduation_N!$CH13</f>
        <v>0.18555073035925779</v>
      </c>
      <c r="BO13" s="217">
        <f>graduation_N!CK13/graduation_N!$CH13</f>
        <v>0.42479273588630084</v>
      </c>
      <c r="BP13" s="216">
        <f>graduation_N!CM13/graduation_N!$CL13</f>
        <v>0.3859504132231405</v>
      </c>
      <c r="BQ13" s="214">
        <f>graduation_N!CN13/graduation_N!$CL13</f>
        <v>0.1834710743801653</v>
      </c>
      <c r="BR13" s="217">
        <f>graduation_N!CO13/graduation_N!$CL13</f>
        <v>0.4305785123966942</v>
      </c>
      <c r="BS13" s="218">
        <f>graduation_N!CQ13/graduation_N!$CP13</f>
        <v>0.38774747852073216</v>
      </c>
      <c r="BT13" s="119">
        <f>graduation_N!CR13/graduation_N!$CP13</f>
        <v>0.18752334703025775</v>
      </c>
      <c r="BU13" s="121">
        <f>graduation_N!CS13/graduation_N!$CP13</f>
        <v>0.42472917444901009</v>
      </c>
      <c r="BV13" s="221">
        <f t="shared" si="2"/>
        <v>0.34150244794029466</v>
      </c>
      <c r="BW13" s="221">
        <f t="shared" si="8"/>
        <v>0.19296849042659536</v>
      </c>
      <c r="BX13" s="221">
        <f t="shared" si="9"/>
        <v>0.46552906163310998</v>
      </c>
      <c r="BY13" s="221">
        <f t="shared" si="5"/>
        <v>0.38135251673006537</v>
      </c>
      <c r="BZ13" s="221">
        <f t="shared" si="6"/>
        <v>0.1884987299826057</v>
      </c>
      <c r="CA13" s="221">
        <f t="shared" si="7"/>
        <v>0.43014875328732893</v>
      </c>
    </row>
    <row r="14" spans="1:79" x14ac:dyDescent="0.2">
      <c r="BX14" t="s">
        <v>28</v>
      </c>
    </row>
    <row r="15" spans="1:79" x14ac:dyDescent="0.2">
      <c r="AZ15" s="138"/>
      <c r="BC15" s="138"/>
      <c r="BF15" s="138"/>
      <c r="BH15" s="138"/>
      <c r="BI15" s="138"/>
      <c r="BK15" s="138"/>
      <c r="BL15" s="138"/>
      <c r="BN15" s="138"/>
      <c r="BO15" s="138"/>
      <c r="BQ15" s="138"/>
      <c r="BR15" s="138"/>
      <c r="BT15" s="138"/>
      <c r="BU15" s="138"/>
    </row>
    <row r="16" spans="1:79" x14ac:dyDescent="0.2">
      <c r="Z16" s="138"/>
    </row>
    <row r="17" spans="26:26" x14ac:dyDescent="0.2">
      <c r="Z17" s="138"/>
    </row>
    <row r="18" spans="26:26" x14ac:dyDescent="0.2">
      <c r="Z18" s="138"/>
    </row>
    <row r="19" spans="26:26" x14ac:dyDescent="0.2">
      <c r="Z19" s="138"/>
    </row>
    <row r="20" spans="26:26" x14ac:dyDescent="0.2">
      <c r="Z20" s="138"/>
    </row>
    <row r="21" spans="26:26" x14ac:dyDescent="0.2">
      <c r="Z21" s="138"/>
    </row>
    <row r="22" spans="26:26" x14ac:dyDescent="0.2">
      <c r="Z22" s="138"/>
    </row>
    <row r="23" spans="26:26" x14ac:dyDescent="0.2">
      <c r="Z23" s="138"/>
    </row>
    <row r="24" spans="26:26" x14ac:dyDescent="0.2">
      <c r="Z24" s="138"/>
    </row>
    <row r="25" spans="26:26" x14ac:dyDescent="0.2">
      <c r="Z25" s="138"/>
    </row>
    <row r="26" spans="26:26" x14ac:dyDescent="0.2">
      <c r="Z26" s="138"/>
    </row>
    <row r="27" spans="26:26" x14ac:dyDescent="0.2">
      <c r="Z27" s="138"/>
    </row>
    <row r="28" spans="26:26" x14ac:dyDescent="0.2">
      <c r="Z28" s="138"/>
    </row>
    <row r="29" spans="26:26" x14ac:dyDescent="0.2">
      <c r="Z29" s="138"/>
    </row>
  </sheetData>
  <phoneticPr fontId="2" type="noConversion"/>
  <pageMargins left="0.17" right="0.17" top="0.69" bottom="0.49" header="0.41" footer="0.24"/>
  <pageSetup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B28"/>
  <sheetViews>
    <sheetView zoomScale="142" zoomScaleNormal="142" workbookViewId="0">
      <pane xSplit="1" ySplit="3" topLeftCell="BN4" activePane="bottomRight" state="frozen"/>
      <selection pane="topRight" activeCell="B1" sqref="B1"/>
      <selection pane="bottomLeft" activeCell="A4" sqref="A4"/>
      <selection pane="bottomRight" activeCell="BU16" sqref="BU16"/>
    </sheetView>
  </sheetViews>
  <sheetFormatPr defaultRowHeight="12.75" x14ac:dyDescent="0.2"/>
  <cols>
    <col min="1" max="1" width="5.85546875" customWidth="1"/>
    <col min="2" max="5" width="5.7109375" customWidth="1"/>
    <col min="6" max="73" width="5.5703125" customWidth="1"/>
    <col min="74" max="74" width="7.140625" customWidth="1"/>
    <col min="75" max="79" width="5.5703125" customWidth="1"/>
  </cols>
  <sheetData>
    <row r="1" spans="1:80" ht="18" customHeight="1" thickBot="1" x14ac:dyDescent="0.3">
      <c r="A1" s="173" t="s">
        <v>20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</row>
    <row r="2" spans="1:80" ht="14.25" customHeight="1" x14ac:dyDescent="0.2">
      <c r="A2" s="185"/>
      <c r="B2" s="169">
        <v>1999</v>
      </c>
      <c r="C2" s="170">
        <v>1999</v>
      </c>
      <c r="D2" s="172">
        <v>1999</v>
      </c>
      <c r="E2" s="169">
        <v>2000</v>
      </c>
      <c r="F2" s="170">
        <v>2000</v>
      </c>
      <c r="G2" s="170">
        <v>2000</v>
      </c>
      <c r="H2" s="169">
        <v>2001</v>
      </c>
      <c r="I2" s="170">
        <v>2001</v>
      </c>
      <c r="J2" s="170">
        <v>2001</v>
      </c>
      <c r="K2" s="169">
        <v>2002</v>
      </c>
      <c r="L2" s="170">
        <v>2002</v>
      </c>
      <c r="M2" s="170">
        <v>2002</v>
      </c>
      <c r="N2" s="169">
        <v>2003</v>
      </c>
      <c r="O2" s="170">
        <v>2003</v>
      </c>
      <c r="P2" s="170">
        <v>2003</v>
      </c>
      <c r="Q2" s="169">
        <v>2004</v>
      </c>
      <c r="R2" s="170">
        <v>2004</v>
      </c>
      <c r="S2" s="172">
        <v>2004</v>
      </c>
      <c r="T2" s="169">
        <v>2005</v>
      </c>
      <c r="U2" s="170">
        <v>2005</v>
      </c>
      <c r="V2" s="172">
        <v>2005</v>
      </c>
      <c r="W2" s="169">
        <v>2006</v>
      </c>
      <c r="X2" s="170">
        <v>2006</v>
      </c>
      <c r="Y2" s="172">
        <v>2006</v>
      </c>
      <c r="Z2" s="169">
        <v>2007</v>
      </c>
      <c r="AA2" s="170">
        <v>2007</v>
      </c>
      <c r="AB2" s="170">
        <v>2007</v>
      </c>
      <c r="AC2" s="169">
        <v>2008</v>
      </c>
      <c r="AD2" s="170">
        <v>2008</v>
      </c>
      <c r="AE2" s="170">
        <v>2008</v>
      </c>
      <c r="AF2" s="169">
        <v>2009</v>
      </c>
      <c r="AG2" s="170">
        <v>2009</v>
      </c>
      <c r="AH2" s="170">
        <v>2009</v>
      </c>
      <c r="AI2" s="169">
        <v>2010</v>
      </c>
      <c r="AJ2" s="170">
        <v>2010</v>
      </c>
      <c r="AK2" s="170">
        <v>2010</v>
      </c>
      <c r="AL2" s="169">
        <v>2011</v>
      </c>
      <c r="AM2" s="170">
        <v>2011</v>
      </c>
      <c r="AN2" s="170">
        <v>2011</v>
      </c>
      <c r="AO2" s="169">
        <v>2012</v>
      </c>
      <c r="AP2" s="170">
        <v>2012</v>
      </c>
      <c r="AQ2" s="170">
        <v>2012</v>
      </c>
      <c r="AR2" s="169">
        <v>2013</v>
      </c>
      <c r="AS2" s="170">
        <v>2013</v>
      </c>
      <c r="AT2" s="170">
        <v>2013</v>
      </c>
      <c r="AU2" s="169">
        <v>2014</v>
      </c>
      <c r="AV2" s="170">
        <v>2014</v>
      </c>
      <c r="AW2" s="170">
        <v>2014</v>
      </c>
      <c r="AX2" s="169">
        <v>2015</v>
      </c>
      <c r="AY2" s="170">
        <v>2015</v>
      </c>
      <c r="AZ2" s="170">
        <v>2015</v>
      </c>
      <c r="BA2" s="169">
        <v>2016</v>
      </c>
      <c r="BB2" s="170">
        <v>2016</v>
      </c>
      <c r="BC2" s="170">
        <v>2016</v>
      </c>
      <c r="BD2" s="169">
        <v>2017</v>
      </c>
      <c r="BE2" s="170">
        <v>2017</v>
      </c>
      <c r="BF2" s="171">
        <v>2017</v>
      </c>
      <c r="BG2" s="169">
        <v>2018</v>
      </c>
      <c r="BH2" s="170">
        <v>2018</v>
      </c>
      <c r="BI2" s="171">
        <v>2018</v>
      </c>
      <c r="BJ2" s="169">
        <v>2019</v>
      </c>
      <c r="BK2" s="170">
        <v>2019</v>
      </c>
      <c r="BL2" s="171">
        <v>2019</v>
      </c>
      <c r="BM2" s="169">
        <v>2020</v>
      </c>
      <c r="BN2" s="170">
        <v>2020</v>
      </c>
      <c r="BO2" s="171">
        <v>2020</v>
      </c>
      <c r="BP2" s="169">
        <v>2021</v>
      </c>
      <c r="BQ2" s="170">
        <v>2021</v>
      </c>
      <c r="BR2" s="171">
        <v>2021</v>
      </c>
      <c r="BS2" s="169">
        <v>2022</v>
      </c>
      <c r="BT2" s="170">
        <v>2022</v>
      </c>
      <c r="BU2" s="171">
        <v>2022</v>
      </c>
      <c r="BV2" s="169">
        <v>2023</v>
      </c>
      <c r="BW2" s="170">
        <v>2023</v>
      </c>
      <c r="BX2" s="171">
        <v>2023</v>
      </c>
      <c r="BY2" s="188" t="s">
        <v>32</v>
      </c>
      <c r="BZ2" s="189"/>
      <c r="CA2" s="190"/>
    </row>
    <row r="3" spans="1:80" s="66" customFormat="1" ht="28.5" customHeight="1" x14ac:dyDescent="0.2">
      <c r="A3" s="187"/>
      <c r="B3" s="123" t="s">
        <v>21</v>
      </c>
      <c r="C3" s="123" t="s">
        <v>22</v>
      </c>
      <c r="D3" s="128" t="s">
        <v>34</v>
      </c>
      <c r="E3" s="123" t="s">
        <v>21</v>
      </c>
      <c r="F3" s="123" t="s">
        <v>22</v>
      </c>
      <c r="G3" s="128" t="s">
        <v>34</v>
      </c>
      <c r="H3" s="123" t="s">
        <v>21</v>
      </c>
      <c r="I3" s="123" t="s">
        <v>22</v>
      </c>
      <c r="J3" s="128" t="s">
        <v>34</v>
      </c>
      <c r="K3" s="123" t="s">
        <v>21</v>
      </c>
      <c r="L3" s="123" t="s">
        <v>22</v>
      </c>
      <c r="M3" s="128" t="s">
        <v>34</v>
      </c>
      <c r="N3" s="123" t="s">
        <v>21</v>
      </c>
      <c r="O3" s="123" t="s">
        <v>22</v>
      </c>
      <c r="P3" s="128" t="s">
        <v>34</v>
      </c>
      <c r="Q3" s="123" t="s">
        <v>21</v>
      </c>
      <c r="R3" s="123" t="s">
        <v>22</v>
      </c>
      <c r="S3" s="128" t="s">
        <v>34</v>
      </c>
      <c r="T3" s="123" t="s">
        <v>21</v>
      </c>
      <c r="U3" s="123" t="s">
        <v>22</v>
      </c>
      <c r="V3" s="128" t="s">
        <v>34</v>
      </c>
      <c r="W3" s="123" t="s">
        <v>21</v>
      </c>
      <c r="X3" s="123" t="s">
        <v>22</v>
      </c>
      <c r="Y3" s="128" t="s">
        <v>34</v>
      </c>
      <c r="Z3" s="123" t="s">
        <v>21</v>
      </c>
      <c r="AA3" s="123" t="s">
        <v>22</v>
      </c>
      <c r="AB3" s="128" t="s">
        <v>34</v>
      </c>
      <c r="AC3" s="123" t="s">
        <v>21</v>
      </c>
      <c r="AD3" s="123" t="s">
        <v>22</v>
      </c>
      <c r="AE3" s="139" t="s">
        <v>34</v>
      </c>
      <c r="AF3" s="123" t="s">
        <v>21</v>
      </c>
      <c r="AG3" s="123" t="s">
        <v>22</v>
      </c>
      <c r="AH3" s="139" t="s">
        <v>34</v>
      </c>
      <c r="AI3" s="123" t="s">
        <v>21</v>
      </c>
      <c r="AJ3" s="123" t="s">
        <v>22</v>
      </c>
      <c r="AK3" s="139" t="s">
        <v>34</v>
      </c>
      <c r="AL3" s="123" t="s">
        <v>21</v>
      </c>
      <c r="AM3" s="123" t="s">
        <v>22</v>
      </c>
      <c r="AN3" s="139" t="s">
        <v>34</v>
      </c>
      <c r="AO3" s="123" t="s">
        <v>21</v>
      </c>
      <c r="AP3" s="123" t="s">
        <v>22</v>
      </c>
      <c r="AQ3" s="139" t="s">
        <v>34</v>
      </c>
      <c r="AR3" s="123" t="s">
        <v>21</v>
      </c>
      <c r="AS3" s="123" t="s">
        <v>22</v>
      </c>
      <c r="AT3" s="139" t="s">
        <v>34</v>
      </c>
      <c r="AU3" s="123" t="s">
        <v>21</v>
      </c>
      <c r="AV3" s="123" t="s">
        <v>22</v>
      </c>
      <c r="AW3" s="139" t="s">
        <v>34</v>
      </c>
      <c r="AX3" s="123" t="s">
        <v>21</v>
      </c>
      <c r="AY3" s="123" t="s">
        <v>22</v>
      </c>
      <c r="AZ3" s="139" t="s">
        <v>34</v>
      </c>
      <c r="BA3" s="123" t="s">
        <v>21</v>
      </c>
      <c r="BB3" s="123" t="s">
        <v>22</v>
      </c>
      <c r="BC3" s="139" t="s">
        <v>34</v>
      </c>
      <c r="BD3" s="123" t="s">
        <v>21</v>
      </c>
      <c r="BE3" s="123" t="s">
        <v>22</v>
      </c>
      <c r="BF3" s="139" t="s">
        <v>34</v>
      </c>
      <c r="BG3" s="123" t="s">
        <v>21</v>
      </c>
      <c r="BH3" s="123" t="s">
        <v>22</v>
      </c>
      <c r="BI3" s="139" t="s">
        <v>34</v>
      </c>
      <c r="BJ3" s="123" t="s">
        <v>21</v>
      </c>
      <c r="BK3" s="123" t="s">
        <v>22</v>
      </c>
      <c r="BL3" s="139" t="s">
        <v>34</v>
      </c>
      <c r="BM3" s="123" t="s">
        <v>21</v>
      </c>
      <c r="BN3" s="123" t="s">
        <v>22</v>
      </c>
      <c r="BO3" s="139" t="s">
        <v>34</v>
      </c>
      <c r="BP3" s="123" t="s">
        <v>21</v>
      </c>
      <c r="BQ3" s="123" t="s">
        <v>22</v>
      </c>
      <c r="BR3" s="139" t="s">
        <v>34</v>
      </c>
      <c r="BS3" s="123" t="s">
        <v>21</v>
      </c>
      <c r="BT3" s="123" t="s">
        <v>22</v>
      </c>
      <c r="BU3" s="139" t="s">
        <v>34</v>
      </c>
      <c r="BV3" s="123" t="s">
        <v>21</v>
      </c>
      <c r="BW3" s="123" t="s">
        <v>22</v>
      </c>
      <c r="BX3" s="139" t="s">
        <v>34</v>
      </c>
      <c r="BY3" s="140" t="s">
        <v>21</v>
      </c>
      <c r="BZ3" s="123" t="s">
        <v>22</v>
      </c>
      <c r="CA3" s="141" t="s">
        <v>34</v>
      </c>
    </row>
    <row r="4" spans="1:80" ht="14.25" customHeight="1" x14ac:dyDescent="0.2">
      <c r="A4" s="27" t="s">
        <v>3</v>
      </c>
      <c r="B4" s="18">
        <f>retention_N!C4/retention_N!$B4</f>
        <v>0.63765182186234814</v>
      </c>
      <c r="C4" s="18">
        <f>retention_N!D4/retention_N!$B4</f>
        <v>9.3117408906882596E-2</v>
      </c>
      <c r="D4" s="18">
        <f>retention_N!E4/retention_N!$B4</f>
        <v>0.26923076923076922</v>
      </c>
      <c r="E4" s="18">
        <f>retention_N!H4/retention_N!$G4</f>
        <v>0.63894523326572006</v>
      </c>
      <c r="F4" s="18">
        <f>retention_N!I4/retention_N!$G4</f>
        <v>9.330628803245436E-2</v>
      </c>
      <c r="G4" s="18">
        <f>retention_N!J4/retention_N!$G4</f>
        <v>0.26774847870182555</v>
      </c>
      <c r="H4" s="18">
        <f>retention_N!M4/retention_N!$L4</f>
        <v>0.60535714285714282</v>
      </c>
      <c r="I4" s="18">
        <f>retention_N!N4/retention_N!$L4</f>
        <v>0.1125</v>
      </c>
      <c r="J4" s="18">
        <f>retention_N!O4/retention_N!$L4</f>
        <v>0.28214285714285714</v>
      </c>
      <c r="K4" s="18">
        <f>retention_N!R4/retention_N!$Q4</f>
        <v>0.60114503816793896</v>
      </c>
      <c r="L4" s="18">
        <f>retention_N!S4/retention_N!$Q4</f>
        <v>0.10877862595419847</v>
      </c>
      <c r="M4" s="18">
        <f>retention_N!T4/retention_N!$Q4</f>
        <v>0.29007633587786258</v>
      </c>
      <c r="N4" s="18">
        <f>retention_N!W4/retention_N!$V4</f>
        <v>0.61650485436893199</v>
      </c>
      <c r="O4" s="18">
        <f>retention_N!X4/retention_N!$V4</f>
        <v>0.10841423948220065</v>
      </c>
      <c r="P4" s="18">
        <f>retention_N!Y4/retention_N!$V4</f>
        <v>0.27508090614886732</v>
      </c>
      <c r="Q4" s="18">
        <f>retention_N!AB4/retention_N!$AA4</f>
        <v>0.61754966887417218</v>
      </c>
      <c r="R4" s="18">
        <f>retention_N!AC4/retention_N!$AA4</f>
        <v>8.7748344370860931E-2</v>
      </c>
      <c r="S4" s="18">
        <f>retention_N!AD4/retention_N!$AA4</f>
        <v>0.29470198675496689</v>
      </c>
      <c r="T4" s="18">
        <f>retention_N!AG4/retention_N!$AF4</f>
        <v>0.59736456808199123</v>
      </c>
      <c r="U4" s="18">
        <f>retention_N!AH4/retention_N!$AF4</f>
        <v>0.10688140556368961</v>
      </c>
      <c r="V4" s="18">
        <f>retention_N!AI4/retention_N!$AF4</f>
        <v>0.29575402635431919</v>
      </c>
      <c r="W4" s="18">
        <f>retention_N!AL4/retention_N!$AK4</f>
        <v>0.63607594936708856</v>
      </c>
      <c r="X4" s="18">
        <f>retention_N!AM4/retention_N!$AK4</f>
        <v>0.10126582278481013</v>
      </c>
      <c r="Y4" s="18">
        <f>retention_N!AN4/retention_N!$AK4</f>
        <v>0.26265822784810128</v>
      </c>
      <c r="Z4" s="18">
        <f>retention_N!AQ4/retention_N!$AP4</f>
        <v>0.62177650429799425</v>
      </c>
      <c r="AA4" s="18">
        <f>retention_N!AR4/retention_N!$AP4</f>
        <v>9.7421203438395415E-2</v>
      </c>
      <c r="AB4" s="18">
        <f>retention_N!AS4/retention_N!$AP4</f>
        <v>0.28080229226361031</v>
      </c>
      <c r="AC4" s="18">
        <f>retention_N!AV4/retention_N!$AU4</f>
        <v>0.69971671388101986</v>
      </c>
      <c r="AD4" s="18">
        <f>retention_N!AW4/retention_N!$AU4</f>
        <v>7.7903682719546744E-2</v>
      </c>
      <c r="AE4" s="19">
        <f>retention_N!AX4/retention_N!$AU4</f>
        <v>0.22237960339943344</v>
      </c>
      <c r="AF4" s="18">
        <f>retention_N!BA4/retention_N!AZ4</f>
        <v>0.65982028241335045</v>
      </c>
      <c r="AG4" s="18">
        <f>retention_N!BB4/retention_N!AZ4</f>
        <v>7.5738125802310652E-2</v>
      </c>
      <c r="AH4" s="19">
        <f>retention_N!BC4/retention_N!AZ4</f>
        <v>0.2644415917843389</v>
      </c>
      <c r="AI4" s="18">
        <f>retention_N!BF4/retention_N!BE4</f>
        <v>0.67816091954022983</v>
      </c>
      <c r="AJ4" s="18">
        <f>retention_N!BG4/retention_N!BE4</f>
        <v>7.3563218390804597E-2</v>
      </c>
      <c r="AK4" s="19">
        <f>retention_N!BH4/retention_N!BE4</f>
        <v>0.24827586206896551</v>
      </c>
      <c r="AL4" s="18">
        <f>retention_N!BK4/retention_N!BJ4</f>
        <v>0.66789667896678961</v>
      </c>
      <c r="AM4" s="18">
        <f>retention_N!BL4/retention_N!BJ4</f>
        <v>9.1020910209102093E-2</v>
      </c>
      <c r="AN4" s="19">
        <f>retention_N!BM4/retention_N!BJ4</f>
        <v>0.24108241082410825</v>
      </c>
      <c r="AO4" s="18">
        <f>retention_N!BP4/retention_N!BO4</f>
        <v>0.67362637362637368</v>
      </c>
      <c r="AP4" s="18">
        <f>retention_N!BQ4/retention_N!BO4</f>
        <v>0.12087912087912088</v>
      </c>
      <c r="AQ4" s="19">
        <f>retention_N!BR4/retention_N!BO4</f>
        <v>0.20549450549450549</v>
      </c>
      <c r="AR4" s="18">
        <f>retention_N!BU4/retention_N!BT4</f>
        <v>0.64391691394658757</v>
      </c>
      <c r="AS4" s="18">
        <f>retention_N!BV4/retention_N!BT4</f>
        <v>0.14342235410484669</v>
      </c>
      <c r="AT4" s="19">
        <f>retention_N!BW4/retention_N!BT4</f>
        <v>0.21266073194856577</v>
      </c>
      <c r="AU4" s="18">
        <f>retention_N!BZ4/retention_N!BY4</f>
        <v>0.65544332210998879</v>
      </c>
      <c r="AV4" s="18">
        <f>retention_N!CA4/retention_N!BY4</f>
        <v>0.12682379349046016</v>
      </c>
      <c r="AW4" s="19">
        <f>retention_N!CB4/retention_N!BY4</f>
        <v>0.21773288439955107</v>
      </c>
      <c r="AX4" s="18">
        <f>retention_N!CE4/retention_N!CD4</f>
        <v>0.62057142857142855</v>
      </c>
      <c r="AY4" s="18">
        <f>retention_N!CF4/retention_N!CD4</f>
        <v>0.13828571428571429</v>
      </c>
      <c r="AZ4" s="19">
        <f>retention_N!CG4/retention_N!CD4</f>
        <v>0.24114285714285713</v>
      </c>
      <c r="BA4" s="18">
        <f>retention_N!CJ4/retention_N!CI4</f>
        <v>0.63007683863885844</v>
      </c>
      <c r="BB4" s="18">
        <f>retention_N!CK4/retention_N!CI4</f>
        <v>0.15148188803512624</v>
      </c>
      <c r="BC4" s="19">
        <f>retention_N!CL4/retention_N!CI4</f>
        <v>0.21844127332601537</v>
      </c>
      <c r="BD4" s="18">
        <f>retention_N!CO4/retention_N!CN4</f>
        <v>0.62243667068757536</v>
      </c>
      <c r="BE4" s="18">
        <f>retention_N!CP4/retention_N!CN4</f>
        <v>0.15560916767189384</v>
      </c>
      <c r="BF4" s="19">
        <f>retention_N!CQ4/retention_N!CN4</f>
        <v>0.22195416164053075</v>
      </c>
      <c r="BG4" s="18">
        <f>retention_N!CT4/retention_N!CS4</f>
        <v>0.63059313215400625</v>
      </c>
      <c r="BH4" s="18">
        <f>retention_N!CU4/retention_N!CS4</f>
        <v>0.14568158168574402</v>
      </c>
      <c r="BI4" s="19">
        <f>retention_N!CV4/retention_N!CS4</f>
        <v>0.22372528616024975</v>
      </c>
      <c r="BJ4" s="18">
        <f>retention_N!CY4/retention_N!CX4</f>
        <v>0.66237942122186499</v>
      </c>
      <c r="BK4" s="18">
        <f>retention_N!CZ4/retention_N!CX4</f>
        <v>0.16505894962486603</v>
      </c>
      <c r="BL4" s="19">
        <f>retention_N!DA4/retention_N!CX4</f>
        <v>0.17256162915326903</v>
      </c>
      <c r="BM4" s="18">
        <f>retention_N!DD4/retention_N!DC4</f>
        <v>0.58800521512385917</v>
      </c>
      <c r="BN4" s="18">
        <f>retention_N!DE4/retention_N!DC4</f>
        <v>0.12385919165580182</v>
      </c>
      <c r="BO4" s="19">
        <f>retention_N!DF4/retention_N!DC4</f>
        <v>0.28813559322033899</v>
      </c>
      <c r="BP4" s="18">
        <f>retention_N!DI4/retention_N!DH4</f>
        <v>0.62463768115942031</v>
      </c>
      <c r="BQ4" s="18">
        <f>retention_N!DJ4/retention_N!DH4</f>
        <v>0.14202898550724638</v>
      </c>
      <c r="BR4" s="19">
        <f>retention_N!DK4/retention_N!DH4</f>
        <v>0.23333333333333334</v>
      </c>
      <c r="BS4" s="18">
        <f>retention_N!DN4/retention_N!DM4</f>
        <v>0.62774725274725274</v>
      </c>
      <c r="BT4" s="18">
        <f>retention_N!DO4/retention_N!DM4</f>
        <v>0.11950549450549451</v>
      </c>
      <c r="BU4" s="19">
        <f>retention_N!DP4/retention_N!DM4</f>
        <v>0.25274725274725274</v>
      </c>
      <c r="BV4" s="18">
        <f>retention_N!DS4/retention_N!DR4</f>
        <v>0.65149544863459041</v>
      </c>
      <c r="BW4" s="18">
        <f>retention_N!DT4/retention_N!DR4</f>
        <v>0.12873862158647595</v>
      </c>
      <c r="BX4" s="18">
        <f>retention_N!DU4/retention_N!DR4</f>
        <v>0.21976592977893367</v>
      </c>
      <c r="BY4" s="116">
        <f>AVERAGE(BJ4,BM4,BP4,BS4,BV4)</f>
        <v>0.6308530037773975</v>
      </c>
      <c r="BZ4" s="116">
        <f t="shared" ref="BZ4:CA4" si="0">AVERAGE(BK4,BN4,BQ4,BT4,BW4)</f>
        <v>0.13583824857597696</v>
      </c>
      <c r="CA4" s="208">
        <f t="shared" si="0"/>
        <v>0.23330874764662551</v>
      </c>
      <c r="CB4" s="138"/>
    </row>
    <row r="5" spans="1:80" ht="14.25" customHeight="1" x14ac:dyDescent="0.2">
      <c r="A5" s="67" t="s">
        <v>4</v>
      </c>
      <c r="B5" s="68">
        <f>retention_N!C5/retention_N!$B5</f>
        <v>0.67364016736401677</v>
      </c>
      <c r="C5" s="68">
        <f>retention_N!D5/retention_N!$B5</f>
        <v>9.2050209205020925E-2</v>
      </c>
      <c r="D5" s="68">
        <f>retention_N!E5/retention_N!$B5</f>
        <v>0.23430962343096234</v>
      </c>
      <c r="E5" s="68">
        <f>retention_N!H5/retention_N!$G5</f>
        <v>0.61538461538461542</v>
      </c>
      <c r="F5" s="68">
        <f>retention_N!I5/retention_N!$G5</f>
        <v>6.7873303167420809E-2</v>
      </c>
      <c r="G5" s="68">
        <f>retention_N!J5/retention_N!$G5</f>
        <v>0.31674208144796379</v>
      </c>
      <c r="H5" s="68">
        <f>retention_N!M5/retention_N!$L5</f>
        <v>0.61643835616438358</v>
      </c>
      <c r="I5" s="68">
        <f>retention_N!N5/retention_N!$L5</f>
        <v>0.13242009132420091</v>
      </c>
      <c r="J5" s="68">
        <f>retention_N!O5/retention_N!$L5</f>
        <v>0.25114155251141551</v>
      </c>
      <c r="K5" s="68">
        <f>retention_N!R5/retention_N!$Q5</f>
        <v>0.63025210084033612</v>
      </c>
      <c r="L5" s="68">
        <f>retention_N!S5/retention_N!$Q5</f>
        <v>8.4033613445378158E-2</v>
      </c>
      <c r="M5" s="68">
        <f>retention_N!T5/retention_N!$Q5</f>
        <v>0.2857142857142857</v>
      </c>
      <c r="N5" s="68">
        <f>retention_N!W5/retention_N!$V5</f>
        <v>0.61736334405144699</v>
      </c>
      <c r="O5" s="68">
        <f>retention_N!X5/retention_N!$V5</f>
        <v>0.10289389067524116</v>
      </c>
      <c r="P5" s="69">
        <f>retention_N!Y5/retention_N!$V5</f>
        <v>0.27974276527331188</v>
      </c>
      <c r="Q5" s="68">
        <f>retention_N!AB5/retention_N!$AA5</f>
        <v>0.59090909090909094</v>
      </c>
      <c r="R5" s="68">
        <f>retention_N!AC5/retention_N!$AA5</f>
        <v>0.10606060606060606</v>
      </c>
      <c r="S5" s="68">
        <f>retention_N!AD5/retention_N!$AA5</f>
        <v>0.30303030303030304</v>
      </c>
      <c r="T5" s="68">
        <f>retention_N!AG5/retention_N!$AF5</f>
        <v>0.59501557632398749</v>
      </c>
      <c r="U5" s="68">
        <f>retention_N!AH5/retention_N!$AF5</f>
        <v>0.10280373831775701</v>
      </c>
      <c r="V5" s="68">
        <f>retention_N!AI5/retention_N!$AF5</f>
        <v>0.30218068535825543</v>
      </c>
      <c r="W5" s="68">
        <f>retention_N!AL5/retention_N!$AK5</f>
        <v>0.61338289962825276</v>
      </c>
      <c r="X5" s="68">
        <f>retention_N!AM5/retention_N!$AK5</f>
        <v>0.13382899628252787</v>
      </c>
      <c r="Y5" s="68">
        <f>retention_N!AN5/retention_N!$AK5</f>
        <v>0.25278810408921931</v>
      </c>
      <c r="Z5" s="68">
        <f>retention_N!AQ5/retention_N!$AP5</f>
        <v>0.65780730897009965</v>
      </c>
      <c r="AA5" s="68">
        <f>retention_N!AR5/retention_N!$AP5</f>
        <v>9.3023255813953487E-2</v>
      </c>
      <c r="AB5" s="69">
        <f>retention_N!AS5/retention_N!$AP5</f>
        <v>0.24916943521594684</v>
      </c>
      <c r="AC5" s="68">
        <f>retention_N!AV5/retention_N!$AU5</f>
        <v>0.53333333333333333</v>
      </c>
      <c r="AD5" s="68">
        <f>retention_N!AW5/retention_N!$AU5</f>
        <v>0.15925925925925927</v>
      </c>
      <c r="AE5" s="69">
        <f>retention_N!AX5/retention_N!$AU5</f>
        <v>0.30740740740740741</v>
      </c>
      <c r="AF5" s="68">
        <f>retention_N!BA5/retention_N!AZ5</f>
        <v>0.61382113821138207</v>
      </c>
      <c r="AG5" s="68">
        <f>retention_N!BB5/retention_N!AZ5</f>
        <v>0.1016260162601626</v>
      </c>
      <c r="AH5" s="69">
        <f>retention_N!BC5/retention_N!AZ5</f>
        <v>0.28455284552845528</v>
      </c>
      <c r="AI5" s="68">
        <f>retention_N!BF5/retention_N!BE5</f>
        <v>0.59401709401709402</v>
      </c>
      <c r="AJ5" s="68">
        <f>retention_N!BG5/retention_N!BE5</f>
        <v>8.9743589743589744E-2</v>
      </c>
      <c r="AK5" s="69">
        <f>retention_N!BH5/retention_N!BE5</f>
        <v>0.31623931623931623</v>
      </c>
      <c r="AL5" s="68">
        <f>retention_N!BK5/retention_N!BJ5</f>
        <v>0.58399999999999996</v>
      </c>
      <c r="AM5" s="68">
        <f>retention_N!BL5/retention_N!BJ5</f>
        <v>0.08</v>
      </c>
      <c r="AN5" s="69">
        <f>retention_N!BM5/retention_N!BJ5</f>
        <v>0.33600000000000002</v>
      </c>
      <c r="AO5" s="68">
        <f>retention_N!BP5/retention_N!BO5</f>
        <v>0.64853556485355646</v>
      </c>
      <c r="AP5" s="68">
        <f>retention_N!BQ5/retention_N!BO5</f>
        <v>0.10878661087866109</v>
      </c>
      <c r="AQ5" s="69">
        <f>retention_N!BR5/retention_N!BO5</f>
        <v>0.24267782426778242</v>
      </c>
      <c r="AR5" s="68">
        <f>retention_N!BU5/retention_N!BT5</f>
        <v>0.57615894039735094</v>
      </c>
      <c r="AS5" s="68">
        <f>retention_N!BV5/retention_N!BT5</f>
        <v>0.14569536423841059</v>
      </c>
      <c r="AT5" s="69">
        <f>retention_N!BW5/retention_N!BT5</f>
        <v>0.27814569536423839</v>
      </c>
      <c r="AU5" s="68">
        <f>retention_N!BZ5/retention_N!BY5</f>
        <v>0.58419243986254299</v>
      </c>
      <c r="AV5" s="68">
        <f>retention_N!CA5/retention_N!BY5</f>
        <v>0.14432989690721648</v>
      </c>
      <c r="AW5" s="69">
        <f>retention_N!CB5/retention_N!BY5</f>
        <v>0.27147766323024053</v>
      </c>
      <c r="AX5" s="68">
        <f>retention_N!CE5/retention_N!CD5</f>
        <v>0.6</v>
      </c>
      <c r="AY5" s="68">
        <f>retention_N!CF5/retention_N!CD5</f>
        <v>0.13142857142857142</v>
      </c>
      <c r="AZ5" s="69">
        <f>retention_N!CG5/retention_N!CD5</f>
        <v>0.26857142857142857</v>
      </c>
      <c r="BA5" s="68">
        <f>retention_N!CJ5/retention_N!CI5</f>
        <v>0.55279503105590067</v>
      </c>
      <c r="BB5" s="68">
        <f>retention_N!CK5/retention_N!CI5</f>
        <v>0.15527950310559005</v>
      </c>
      <c r="BC5" s="69">
        <f>retention_N!CL5/retention_N!CI5</f>
        <v>0.29192546583850931</v>
      </c>
      <c r="BD5" s="68">
        <f>retention_N!CO5/retention_N!CN5</f>
        <v>0.57100591715976334</v>
      </c>
      <c r="BE5" s="68">
        <f>retention_N!CP5/retention_N!CN5</f>
        <v>0.14497041420118342</v>
      </c>
      <c r="BF5" s="69">
        <f>retention_N!CQ5/retention_N!CN5</f>
        <v>0.28402366863905326</v>
      </c>
      <c r="BG5" s="68">
        <f>retention_N!CT5/retention_N!CS5</f>
        <v>0.62318840579710144</v>
      </c>
      <c r="BH5" s="68">
        <f>retention_N!CU5/retention_N!CS5</f>
        <v>0.12753623188405797</v>
      </c>
      <c r="BI5" s="69">
        <f>retention_N!CV5/retention_N!CS5</f>
        <v>0.24927536231884059</v>
      </c>
      <c r="BJ5" s="68">
        <f>retention_N!CY5/retention_N!CX5</f>
        <v>0.60704607046070458</v>
      </c>
      <c r="BK5" s="68">
        <f>retention_N!CZ5/retention_N!CX5</f>
        <v>0.11924119241192412</v>
      </c>
      <c r="BL5" s="69">
        <f>retention_N!DA5/retention_N!CX5</f>
        <v>0.27371273712737126</v>
      </c>
      <c r="BM5" s="68">
        <f>retention_N!DD5/retention_N!DC5</f>
        <v>0.60207612456747406</v>
      </c>
      <c r="BN5" s="68">
        <f>retention_N!DE5/retention_N!DC5</f>
        <v>0.11072664359861592</v>
      </c>
      <c r="BO5" s="69">
        <f>retention_N!DF5/retention_N!DC5</f>
        <v>0.28719723183391005</v>
      </c>
      <c r="BP5" s="68">
        <f>retention_N!DI5/retention_N!DH5</f>
        <v>0.58803986710963452</v>
      </c>
      <c r="BQ5" s="68">
        <f>retention_N!DJ5/retention_N!DH5</f>
        <v>0.10963455149501661</v>
      </c>
      <c r="BR5" s="69">
        <f>retention_N!DK5/retention_N!DH5</f>
        <v>0.30232558139534882</v>
      </c>
      <c r="BS5" s="68">
        <f>retention_N!DN5/retention_N!DM5</f>
        <v>0.59451219512195119</v>
      </c>
      <c r="BT5" s="68">
        <f>retention_N!DO5/retention_N!DM5</f>
        <v>0.10365853658536585</v>
      </c>
      <c r="BU5" s="69">
        <f>retention_N!DP5/retention_N!DM5</f>
        <v>0.30182926829268292</v>
      </c>
      <c r="BV5" s="68">
        <f>retention_N!DS5/retention_N!DR5</f>
        <v>0.59248554913294793</v>
      </c>
      <c r="BW5" s="68">
        <f>retention_N!DT5/retention_N!DR5</f>
        <v>0.13005780346820808</v>
      </c>
      <c r="BX5" s="68">
        <f>retention_N!DU5/retention_N!DR5</f>
        <v>0.2774566473988439</v>
      </c>
      <c r="BY5" s="117">
        <f t="shared" ref="BY5:BY13" si="1">AVERAGE(BJ5,BM5,BP5,BS5,BV5)</f>
        <v>0.59683196127854254</v>
      </c>
      <c r="BZ5" s="117">
        <f t="shared" ref="BZ5:BZ13" si="2">AVERAGE(BK5,BN5,BQ5,BT5,BW5)</f>
        <v>0.11466374551182612</v>
      </c>
      <c r="CA5" s="209">
        <f t="shared" ref="CA5:CA13" si="3">AVERAGE(BL5,BO5,BR5,BU5,BX5)</f>
        <v>0.28850429320963145</v>
      </c>
    </row>
    <row r="6" spans="1:80" ht="14.25" customHeight="1" x14ac:dyDescent="0.2">
      <c r="A6" s="27" t="s">
        <v>5</v>
      </c>
      <c r="B6" s="18">
        <f>retention_N!C6/retention_N!$B6</f>
        <v>0.71287128712871284</v>
      </c>
      <c r="C6" s="18">
        <f>retention_N!D6/retention_N!$B6</f>
        <v>6.4356435643564358E-2</v>
      </c>
      <c r="D6" s="18">
        <f>retention_N!E6/retention_N!$B6</f>
        <v>0.22277227722772278</v>
      </c>
      <c r="E6" s="18">
        <f>retention_N!H6/retention_N!$G6</f>
        <v>0.69109947643979053</v>
      </c>
      <c r="F6" s="18">
        <f>retention_N!I6/retention_N!$G6</f>
        <v>8.3769633507853408E-2</v>
      </c>
      <c r="G6" s="18">
        <f>retention_N!J6/retention_N!$G6</f>
        <v>0.22513089005235601</v>
      </c>
      <c r="H6" s="18">
        <f>retention_N!M6/retention_N!$L6</f>
        <v>0.62430939226519333</v>
      </c>
      <c r="I6" s="18">
        <f>retention_N!N6/retention_N!$L6</f>
        <v>0.12154696132596685</v>
      </c>
      <c r="J6" s="18">
        <f>retention_N!O6/retention_N!$L6</f>
        <v>0.2541436464088398</v>
      </c>
      <c r="K6" s="18">
        <f>retention_N!R6/retention_N!$Q6</f>
        <v>0.63243243243243241</v>
      </c>
      <c r="L6" s="18">
        <f>retention_N!S6/retention_N!$Q6</f>
        <v>0.11351351351351352</v>
      </c>
      <c r="M6" s="18">
        <f>retention_N!T6/retention_N!$Q6</f>
        <v>0.25405405405405407</v>
      </c>
      <c r="N6" s="18">
        <f>retention_N!W6/retention_N!$V6</f>
        <v>0.56164383561643838</v>
      </c>
      <c r="O6" s="18">
        <f>retention_N!X6/retention_N!$V6</f>
        <v>0.15525114155251141</v>
      </c>
      <c r="P6" s="19">
        <f>retention_N!Y6/retention_N!$V6</f>
        <v>0.28310502283105021</v>
      </c>
      <c r="Q6" s="18">
        <f>retention_N!AB6/retention_N!$AA6</f>
        <v>0.61616161616161613</v>
      </c>
      <c r="R6" s="18">
        <f>retention_N!AC6/retention_N!$AA6</f>
        <v>0.14646464646464646</v>
      </c>
      <c r="S6" s="18">
        <f>retention_N!AD6/retention_N!$AA6</f>
        <v>0.23737373737373738</v>
      </c>
      <c r="T6" s="18">
        <f>retention_N!AG6/retention_N!$AF6</f>
        <v>0.6071428571428571</v>
      </c>
      <c r="U6" s="18">
        <f>retention_N!AH6/retention_N!$AF6</f>
        <v>0.15816326530612246</v>
      </c>
      <c r="V6" s="18">
        <f>retention_N!AI6/retention_N!$AF6</f>
        <v>0.23469387755102042</v>
      </c>
      <c r="W6" s="18">
        <f>retention_N!AL6/retention_N!$AK6</f>
        <v>0.647887323943662</v>
      </c>
      <c r="X6" s="18">
        <f>retention_N!AM6/retention_N!$AK6</f>
        <v>0.10563380281690141</v>
      </c>
      <c r="Y6" s="18">
        <f>retention_N!AN6/retention_N!$AK6</f>
        <v>0.24647887323943662</v>
      </c>
      <c r="Z6" s="18">
        <f>retention_N!AQ6/retention_N!$AP6</f>
        <v>0.64912280701754388</v>
      </c>
      <c r="AA6" s="18">
        <f>retention_N!AR6/retention_N!$AP6</f>
        <v>9.6491228070175433E-2</v>
      </c>
      <c r="AB6" s="19">
        <f>retention_N!AS6/retention_N!$AP6</f>
        <v>0.25438596491228072</v>
      </c>
      <c r="AC6" s="18">
        <f>retention_N!AV6/retention_N!$AU6</f>
        <v>0.67200000000000004</v>
      </c>
      <c r="AD6" s="18">
        <f>retention_N!AW6/retention_N!$AU6</f>
        <v>8.7999999999999995E-2</v>
      </c>
      <c r="AE6" s="19">
        <f>retention_N!AX6/retention_N!$AU6</f>
        <v>0.24</v>
      </c>
      <c r="AF6" s="18">
        <f>retention_N!BA6/retention_N!AZ6</f>
        <v>0.66355140186915884</v>
      </c>
      <c r="AG6" s="18">
        <f>retention_N!BB6/retention_N!AZ6</f>
        <v>0.13084112149532709</v>
      </c>
      <c r="AH6" s="19">
        <f>retention_N!BC6/retention_N!AZ6</f>
        <v>0.20560747663551401</v>
      </c>
      <c r="AI6" s="18">
        <f>retention_N!BF6/retention_N!BE6</f>
        <v>0.625</v>
      </c>
      <c r="AJ6" s="18">
        <f>retention_N!BG6/retention_N!BE6</f>
        <v>0.11666666666666667</v>
      </c>
      <c r="AK6" s="19">
        <f>retention_N!BH6/retention_N!BE6</f>
        <v>0.25833333333333336</v>
      </c>
      <c r="AL6" s="18">
        <f>retention_N!BK6/retention_N!BJ6</f>
        <v>0.6633663366336634</v>
      </c>
      <c r="AM6" s="18">
        <f>retention_N!BL6/retention_N!BJ6</f>
        <v>7.9207920792079209E-2</v>
      </c>
      <c r="AN6" s="19">
        <f>retention_N!BM6/retention_N!BJ6</f>
        <v>0.25742574257425743</v>
      </c>
      <c r="AO6" s="18">
        <f>retention_N!BP6/retention_N!BO6</f>
        <v>0.72826086956521741</v>
      </c>
      <c r="AP6" s="18">
        <f>retention_N!BQ6/retention_N!BO6</f>
        <v>0.13043478260869565</v>
      </c>
      <c r="AQ6" s="19">
        <f>retention_N!BR6/retention_N!BO6</f>
        <v>0.14130434782608695</v>
      </c>
      <c r="AR6" s="18">
        <f>retention_N!BU6/retention_N!BT6</f>
        <v>0.625</v>
      </c>
      <c r="AS6" s="18">
        <f>retention_N!BV6/retention_N!BT6</f>
        <v>0.22222222222222221</v>
      </c>
      <c r="AT6" s="19">
        <f>retention_N!BW6/retention_N!BT6</f>
        <v>0.15277777777777779</v>
      </c>
      <c r="AU6" s="18">
        <f>retention_N!BZ6/retention_N!BY6</f>
        <v>0.56756756756756754</v>
      </c>
      <c r="AV6" s="18">
        <f>retention_N!CA6/retention_N!BY6</f>
        <v>0.16216216216216217</v>
      </c>
      <c r="AW6" s="19">
        <f>retention_N!CB6/retention_N!BY6</f>
        <v>0.27027027027027029</v>
      </c>
      <c r="AX6" s="18">
        <f>retention_N!CE6/retention_N!CD6</f>
        <v>0.67088607594936711</v>
      </c>
      <c r="AY6" s="18">
        <f>retention_N!CF6/retention_N!CD6</f>
        <v>0.16455696202531644</v>
      </c>
      <c r="AZ6" s="19">
        <f>retention_N!CG6/retention_N!CD6</f>
        <v>0.16455696202531644</v>
      </c>
      <c r="BA6" s="18">
        <f>retention_N!CJ6/retention_N!CI6</f>
        <v>0.62352941176470589</v>
      </c>
      <c r="BB6" s="18">
        <f>retention_N!CK6/retention_N!CI6</f>
        <v>0.11764705882352941</v>
      </c>
      <c r="BC6" s="19">
        <f>retention_N!CL6/retention_N!CI6</f>
        <v>0.25882352941176473</v>
      </c>
      <c r="BD6" s="18">
        <f>retention_N!CO6/retention_N!CN6</f>
        <v>0.72222222222222221</v>
      </c>
      <c r="BE6" s="18">
        <f>retention_N!CP6/retention_N!CN6</f>
        <v>0.18055555555555555</v>
      </c>
      <c r="BF6" s="19">
        <f>retention_N!CQ6/retention_N!CN6</f>
        <v>9.7222222222222224E-2</v>
      </c>
      <c r="BG6" s="18">
        <f>retention_N!CT6/retention_N!CS6</f>
        <v>0.61194029850746268</v>
      </c>
      <c r="BH6" s="18">
        <f>retention_N!CU6/retention_N!CS6</f>
        <v>0.14925373134328357</v>
      </c>
      <c r="BI6" s="19">
        <f>retention_N!CV6/retention_N!CS6</f>
        <v>0.23880597014925373</v>
      </c>
      <c r="BJ6" s="18">
        <f>retention_N!CY6/retention_N!CX6</f>
        <v>0.7640449438202247</v>
      </c>
      <c r="BK6" s="18">
        <f>retention_N!CZ6/retention_N!CX6</f>
        <v>8.98876404494382E-2</v>
      </c>
      <c r="BL6" s="19">
        <f>retention_N!DA6/retention_N!CX6</f>
        <v>0.14606741573033707</v>
      </c>
      <c r="BM6" s="18">
        <f>retention_N!DD6/retention_N!DC6</f>
        <v>0.58730158730158732</v>
      </c>
      <c r="BN6" s="18">
        <f>retention_N!DE6/retention_N!DC6</f>
        <v>0.14285714285714285</v>
      </c>
      <c r="BO6" s="19">
        <f>retention_N!DF6/retention_N!DC6</f>
        <v>0.26984126984126983</v>
      </c>
      <c r="BP6" s="18">
        <f>retention_N!DI6/retention_N!DH6</f>
        <v>0.68888888888888888</v>
      </c>
      <c r="BQ6" s="18">
        <f>retention_N!DJ6/retention_N!DH6</f>
        <v>0.15555555555555556</v>
      </c>
      <c r="BR6" s="19">
        <f>retention_N!DK6/retention_N!DH6</f>
        <v>0.15555555555555556</v>
      </c>
      <c r="BS6" s="18">
        <f>retention_N!DN6/retention_N!DM6</f>
        <v>0.65957446808510634</v>
      </c>
      <c r="BT6" s="18">
        <f>retention_N!DO6/retention_N!DM6</f>
        <v>0.1276595744680851</v>
      </c>
      <c r="BU6" s="19">
        <f>retention_N!DP6/retention_N!DM6</f>
        <v>0.21276595744680851</v>
      </c>
      <c r="BV6" s="18">
        <f>retention_N!DS6/retention_N!DR6</f>
        <v>0.73239436619718312</v>
      </c>
      <c r="BW6" s="18">
        <f>retention_N!DT6/retention_N!DR6</f>
        <v>0.11267605633802817</v>
      </c>
      <c r="BX6" s="18">
        <f>retention_N!DU6/retention_N!DR6</f>
        <v>0.15492957746478872</v>
      </c>
      <c r="BY6" s="116">
        <f t="shared" si="1"/>
        <v>0.68644085085859807</v>
      </c>
      <c r="BZ6" s="116">
        <f t="shared" si="2"/>
        <v>0.12572719393364998</v>
      </c>
      <c r="CA6" s="208">
        <f t="shared" si="3"/>
        <v>0.18783195520775192</v>
      </c>
    </row>
    <row r="7" spans="1:80" ht="14.25" customHeight="1" x14ac:dyDescent="0.2">
      <c r="A7" s="67" t="s">
        <v>6</v>
      </c>
      <c r="B7" s="68">
        <f>retention_N!C7/retention_N!$B7</f>
        <v>0.67213114754098358</v>
      </c>
      <c r="C7" s="68">
        <f>retention_N!D7/retention_N!$B7</f>
        <v>0.11803278688524591</v>
      </c>
      <c r="D7" s="68">
        <f>retention_N!E7/retention_N!$B7</f>
        <v>0.20983606557377049</v>
      </c>
      <c r="E7" s="68">
        <f>retention_N!H7/retention_N!$G7</f>
        <v>0.65677966101694918</v>
      </c>
      <c r="F7" s="68">
        <f>retention_N!I7/retention_N!$G7</f>
        <v>0.10169491525423729</v>
      </c>
      <c r="G7" s="68">
        <f>retention_N!J7/retention_N!$G7</f>
        <v>0.24152542372881355</v>
      </c>
      <c r="H7" s="68">
        <f>retention_N!M7/retention_N!$L7</f>
        <v>0.57295373665480431</v>
      </c>
      <c r="I7" s="68">
        <f>retention_N!N7/retention_N!$L7</f>
        <v>0.16370106761565836</v>
      </c>
      <c r="J7" s="68">
        <f>retention_N!O7/retention_N!$L7</f>
        <v>0.26334519572953735</v>
      </c>
      <c r="K7" s="68">
        <f>retention_N!R7/retention_N!$Q7</f>
        <v>0.58974358974358976</v>
      </c>
      <c r="L7" s="68">
        <f>retention_N!S7/retention_N!$Q7</f>
        <v>0.12087912087912088</v>
      </c>
      <c r="M7" s="68">
        <f>retention_N!T7/retention_N!$Q7</f>
        <v>0.2893772893772894</v>
      </c>
      <c r="N7" s="68">
        <f>retention_N!W7/retention_N!$V7</f>
        <v>0.62553191489361704</v>
      </c>
      <c r="O7" s="68">
        <f>retention_N!X7/retention_N!$V7</f>
        <v>8.5106382978723402E-2</v>
      </c>
      <c r="P7" s="69">
        <f>retention_N!Y7/retention_N!$V7</f>
        <v>0.28936170212765955</v>
      </c>
      <c r="Q7" s="68">
        <f>retention_N!AB7/retention_N!$AA7</f>
        <v>0.57831325301204817</v>
      </c>
      <c r="R7" s="68">
        <f>retention_N!AC7/retention_N!$AA7</f>
        <v>0.15060240963855423</v>
      </c>
      <c r="S7" s="68">
        <f>retention_N!AD7/retention_N!$AA7</f>
        <v>0.27108433734939757</v>
      </c>
      <c r="T7" s="68">
        <f>retention_N!AG7/retention_N!$AF7</f>
        <v>0.60693641618497107</v>
      </c>
      <c r="U7" s="68">
        <f>retention_N!AH7/retention_N!$AF7</f>
        <v>0.14450867052023122</v>
      </c>
      <c r="V7" s="68">
        <f>retention_N!AI7/retention_N!$AF7</f>
        <v>0.24855491329479767</v>
      </c>
      <c r="W7" s="68">
        <f>retention_N!AL7/retention_N!$AK7</f>
        <v>0.59183673469387754</v>
      </c>
      <c r="X7" s="68">
        <f>retention_N!AM7/retention_N!$AK7</f>
        <v>0.12244897959183673</v>
      </c>
      <c r="Y7" s="68">
        <f>retention_N!AN7/retention_N!$AK7</f>
        <v>0.2857142857142857</v>
      </c>
      <c r="Z7" s="68">
        <f>retention_N!AQ7/retention_N!$AP7</f>
        <v>0.54929577464788737</v>
      </c>
      <c r="AA7" s="68">
        <f>retention_N!AR7/retention_N!$AP7</f>
        <v>0.1619718309859155</v>
      </c>
      <c r="AB7" s="69">
        <f>retention_N!AS7/retention_N!$AP7</f>
        <v>0.28873239436619719</v>
      </c>
      <c r="AC7" s="68">
        <f>retention_N!AV7/retention_N!$AU7</f>
        <v>0.63095238095238093</v>
      </c>
      <c r="AD7" s="68">
        <f>retention_N!AW7/retention_N!$AU7</f>
        <v>0.10714285714285714</v>
      </c>
      <c r="AE7" s="69">
        <f>retention_N!AX7/retention_N!$AU7</f>
        <v>0.26190476190476192</v>
      </c>
      <c r="AF7" s="68">
        <f>retention_N!BA7/retention_N!AZ7</f>
        <v>0.61363636363636365</v>
      </c>
      <c r="AG7" s="68">
        <f>retention_N!BB7/retention_N!AZ7</f>
        <v>0.15909090909090909</v>
      </c>
      <c r="AH7" s="69">
        <f>retention_N!BC7/retention_N!AZ7</f>
        <v>0.22727272727272727</v>
      </c>
      <c r="AI7" s="68">
        <f>retention_N!BF7/retention_N!BE7</f>
        <v>0.625</v>
      </c>
      <c r="AJ7" s="68">
        <f>retention_N!BG7/retention_N!BE7</f>
        <v>0.125</v>
      </c>
      <c r="AK7" s="69">
        <f>retention_N!BH7/retention_N!BE7</f>
        <v>0.25</v>
      </c>
      <c r="AL7" s="68">
        <f>retention_N!BK7/retention_N!BJ7</f>
        <v>0.6203208556149733</v>
      </c>
      <c r="AM7" s="68">
        <f>retention_N!BL7/retention_N!BJ7</f>
        <v>8.5561497326203204E-2</v>
      </c>
      <c r="AN7" s="69">
        <f>retention_N!BM7/retention_N!BJ7</f>
        <v>0.29411764705882354</v>
      </c>
      <c r="AO7" s="68">
        <f>retention_N!BP7/retention_N!BO7</f>
        <v>0.65086206896551724</v>
      </c>
      <c r="AP7" s="68">
        <f>retention_N!BQ7/retention_N!BO7</f>
        <v>0.13793103448275862</v>
      </c>
      <c r="AQ7" s="69">
        <f>retention_N!BR7/retention_N!BO7</f>
        <v>0.21120689655172414</v>
      </c>
      <c r="AR7" s="68">
        <f>retention_N!BU7/retention_N!BT7</f>
        <v>0.64604810996563578</v>
      </c>
      <c r="AS7" s="68">
        <f>retention_N!BV7/retention_N!BT7</f>
        <v>0.12027491408934708</v>
      </c>
      <c r="AT7" s="69">
        <f>retention_N!BW7/retention_N!BT7</f>
        <v>0.23367697594501718</v>
      </c>
      <c r="AU7" s="68">
        <f>retention_N!BZ7/retention_N!BY7</f>
        <v>0.62108262108262113</v>
      </c>
      <c r="AV7" s="68">
        <f>retention_N!CA7/retention_N!BY7</f>
        <v>0.17094017094017094</v>
      </c>
      <c r="AW7" s="69">
        <f>retention_N!CB7/retention_N!BY7</f>
        <v>0.20797720797720798</v>
      </c>
      <c r="AX7" s="68">
        <f>retention_N!CE7/retention_N!CD7</f>
        <v>0.61981566820276501</v>
      </c>
      <c r="AY7" s="68">
        <f>retention_N!CF7/retention_N!CD7</f>
        <v>0.13594470046082949</v>
      </c>
      <c r="AZ7" s="69">
        <f>retention_N!CG7/retention_N!CD7</f>
        <v>0.24423963133640553</v>
      </c>
      <c r="BA7" s="68">
        <f>retention_N!CJ7/retention_N!CI7</f>
        <v>0.65807962529274</v>
      </c>
      <c r="BB7" s="68">
        <f>retention_N!CK7/retention_N!CI7</f>
        <v>0.1522248243559719</v>
      </c>
      <c r="BC7" s="69">
        <f>retention_N!CL7/retention_N!CI7</f>
        <v>0.18969555035128804</v>
      </c>
      <c r="BD7" s="68">
        <f>retention_N!CO7/retention_N!CN7</f>
        <v>0.65265486725663713</v>
      </c>
      <c r="BE7" s="68">
        <f>retention_N!CP7/retention_N!CN7</f>
        <v>0.12831858407079647</v>
      </c>
      <c r="BF7" s="69">
        <f>retention_N!CQ7/retention_N!CN7</f>
        <v>0.21902654867256638</v>
      </c>
      <c r="BG7" s="68">
        <f>retention_N!CT7/retention_N!CS7</f>
        <v>0.66602687140115158</v>
      </c>
      <c r="BH7" s="68">
        <f>retention_N!CU7/retention_N!CS7</f>
        <v>0.11324376199616124</v>
      </c>
      <c r="BI7" s="69">
        <f>retention_N!CV7/retention_N!CS7</f>
        <v>0.22072936660268713</v>
      </c>
      <c r="BJ7" s="68">
        <f>retention_N!CY7/retention_N!CX7</f>
        <v>0.63419913419913421</v>
      </c>
      <c r="BK7" s="68">
        <f>retention_N!CZ7/retention_N!CX7</f>
        <v>0.1471861471861472</v>
      </c>
      <c r="BL7" s="69">
        <f>retention_N!DA7/retention_N!CX7</f>
        <v>0.21861471861471862</v>
      </c>
      <c r="BM7" s="68">
        <f>retention_N!DD7/retention_N!DC7</f>
        <v>0.70350404312668469</v>
      </c>
      <c r="BN7" s="68">
        <f>retention_N!DE7/retention_N!DC7</f>
        <v>0.1078167115902965</v>
      </c>
      <c r="BO7" s="69">
        <f>retention_N!DF7/retention_N!DC7</f>
        <v>0.18867924528301888</v>
      </c>
      <c r="BP7" s="68">
        <f>retention_N!DI7/retention_N!DH7</f>
        <v>0.7142857142857143</v>
      </c>
      <c r="BQ7" s="68">
        <f>retention_N!DJ7/retention_N!DH7</f>
        <v>9.6209912536443148E-2</v>
      </c>
      <c r="BR7" s="69">
        <f>retention_N!DK7/retention_N!DH7</f>
        <v>0.18950437317784258</v>
      </c>
      <c r="BS7" s="68">
        <f>retention_N!DN7/retention_N!DM7</f>
        <v>0.6882793017456359</v>
      </c>
      <c r="BT7" s="68">
        <f>retention_N!DO7/retention_N!DM7</f>
        <v>0.10473815461346633</v>
      </c>
      <c r="BU7" s="69">
        <f>retention_N!DP7/retention_N!DM7</f>
        <v>0.20698254364089774</v>
      </c>
      <c r="BV7" s="68">
        <f>retention_N!DS7/retention_N!DR7</f>
        <v>0.7157622739018088</v>
      </c>
      <c r="BW7" s="68">
        <f>retention_N!DT7/retention_N!DR7</f>
        <v>0.10335917312661498</v>
      </c>
      <c r="BX7" s="68">
        <f>retention_N!DU7/retention_N!DR7</f>
        <v>0.18087855297157623</v>
      </c>
      <c r="BY7" s="117">
        <f t="shared" si="1"/>
        <v>0.69120609345179551</v>
      </c>
      <c r="BZ7" s="117">
        <f t="shared" si="2"/>
        <v>0.11186201981059365</v>
      </c>
      <c r="CA7" s="209">
        <f t="shared" si="3"/>
        <v>0.19693188673761081</v>
      </c>
    </row>
    <row r="8" spans="1:80" ht="14.25" customHeight="1" x14ac:dyDescent="0.2">
      <c r="A8" s="27" t="s">
        <v>7</v>
      </c>
      <c r="B8" s="18">
        <f>retention_N!C8/retention_N!$B8</f>
        <v>0.5431034482758621</v>
      </c>
      <c r="C8" s="18">
        <f>retention_N!D8/retention_N!$B8</f>
        <v>0.16379310344827586</v>
      </c>
      <c r="D8" s="18">
        <f>retention_N!E8/retention_N!$B8</f>
        <v>0.29310344827586204</v>
      </c>
      <c r="E8" s="18">
        <f>retention_N!H8/retention_N!$G8</f>
        <v>0.65333333333333332</v>
      </c>
      <c r="F8" s="18">
        <f>retention_N!I8/retention_N!$G8</f>
        <v>0.14666666666666667</v>
      </c>
      <c r="G8" s="18">
        <f>retention_N!J8/retention_N!$G8</f>
        <v>0.2</v>
      </c>
      <c r="H8" s="18">
        <f>retention_N!M8/retention_N!$L8</f>
        <v>0.59420289855072461</v>
      </c>
      <c r="I8" s="18">
        <f>retention_N!N8/retention_N!$L8</f>
        <v>0.14492753623188406</v>
      </c>
      <c r="J8" s="18">
        <f>retention_N!O8/retention_N!$L8</f>
        <v>0.2608695652173913</v>
      </c>
      <c r="K8" s="18">
        <f>retention_N!R8/retention_N!$Q8</f>
        <v>0.54430379746835444</v>
      </c>
      <c r="L8" s="18">
        <f>retention_N!S8/retention_N!$Q8</f>
        <v>0.27848101265822783</v>
      </c>
      <c r="M8" s="18">
        <f>retention_N!T8/retention_N!$Q8</f>
        <v>0.17721518987341772</v>
      </c>
      <c r="N8" s="18">
        <f>retention_N!W8/retention_N!$V8</f>
        <v>0.58333333333333337</v>
      </c>
      <c r="O8" s="18">
        <f>retention_N!X8/retention_N!$V8</f>
        <v>0.16666666666666666</v>
      </c>
      <c r="P8" s="19">
        <f>retention_N!Y8/retention_N!$V8</f>
        <v>0.25</v>
      </c>
      <c r="Q8" s="18">
        <f>retention_N!AB8/retention_N!$AA8</f>
        <v>0.57258064516129037</v>
      </c>
      <c r="R8" s="18">
        <f>retention_N!AC8/retention_N!$AA8</f>
        <v>0.16935483870967741</v>
      </c>
      <c r="S8" s="18">
        <f>retention_N!AD8/retention_N!$AA8</f>
        <v>0.25806451612903225</v>
      </c>
      <c r="T8" s="18">
        <f>retention_N!AG8/retention_N!$AF8</f>
        <v>0.58620689655172409</v>
      </c>
      <c r="U8" s="18">
        <f>retention_N!AH8/retention_N!$AF8</f>
        <v>0.1310344827586207</v>
      </c>
      <c r="V8" s="18">
        <f>retention_N!AI8/retention_N!$AF8</f>
        <v>0.28275862068965518</v>
      </c>
      <c r="W8" s="18">
        <f>retention_N!AL8/retention_N!$AK8</f>
        <v>0.59345794392523366</v>
      </c>
      <c r="X8" s="18">
        <f>retention_N!AM8/retention_N!$AK8</f>
        <v>9.8130841121495324E-2</v>
      </c>
      <c r="Y8" s="18">
        <f>retention_N!AN8/retention_N!$AK8</f>
        <v>0.30841121495327101</v>
      </c>
      <c r="Z8" s="18">
        <f>retention_N!AQ8/retention_N!$AP8</f>
        <v>0.58767772511848337</v>
      </c>
      <c r="AA8" s="18">
        <f>retention_N!AR8/retention_N!$AP8</f>
        <v>0.15165876777251186</v>
      </c>
      <c r="AB8" s="19">
        <f>retention_N!AS8/retention_N!$AP8</f>
        <v>0.26066350710900477</v>
      </c>
      <c r="AC8" s="18">
        <f>retention_N!AV8/retention_N!$AU8</f>
        <v>0.68558951965065507</v>
      </c>
      <c r="AD8" s="18">
        <f>retention_N!AW8/retention_N!$AU8</f>
        <v>0.13973799126637554</v>
      </c>
      <c r="AE8" s="19">
        <f>retention_N!AX8/retention_N!$AU8</f>
        <v>0.17467248908296942</v>
      </c>
      <c r="AF8" s="18">
        <f>retention_N!BA8/retention_N!AZ8</f>
        <v>0.6199376947040498</v>
      </c>
      <c r="AG8" s="18">
        <f>retention_N!BB8/retention_N!AZ8</f>
        <v>0.14641744548286603</v>
      </c>
      <c r="AH8" s="19">
        <f>retention_N!BC8/retention_N!AZ8</f>
        <v>0.23364485981308411</v>
      </c>
      <c r="AI8" s="18">
        <f>retention_N!BF8/retention_N!BE8</f>
        <v>0.5907590759075908</v>
      </c>
      <c r="AJ8" s="18">
        <f>retention_N!BG8/retention_N!BE8</f>
        <v>0.13861386138613863</v>
      </c>
      <c r="AK8" s="19">
        <f>retention_N!BH8/retention_N!BE8</f>
        <v>0.27062706270627063</v>
      </c>
      <c r="AL8" s="18">
        <f>retention_N!BK8/retention_N!BJ8</f>
        <v>0.61678832116788318</v>
      </c>
      <c r="AM8" s="18">
        <f>retention_N!BL8/retention_N!BJ8</f>
        <v>0.11313868613138686</v>
      </c>
      <c r="AN8" s="19">
        <f>retention_N!BM8/retention_N!BJ8</f>
        <v>0.27007299270072993</v>
      </c>
      <c r="AO8" s="18">
        <f>retention_N!BP8/retention_N!BO8</f>
        <v>0.6195965417867435</v>
      </c>
      <c r="AP8" s="18">
        <f>retention_N!BQ8/retention_N!BO8</f>
        <v>0.16714697406340057</v>
      </c>
      <c r="AQ8" s="19">
        <f>retention_N!BR8/retention_N!BO8</f>
        <v>0.2132564841498559</v>
      </c>
      <c r="AR8" s="18">
        <f>retention_N!BU8/retention_N!BT8</f>
        <v>0.61467889908256879</v>
      </c>
      <c r="AS8" s="18">
        <f>retention_N!BV8/retention_N!BT8</f>
        <v>0.19877675840978593</v>
      </c>
      <c r="AT8" s="19">
        <f>retention_N!BW8/retention_N!BT8</f>
        <v>0.18654434250764526</v>
      </c>
      <c r="AU8" s="18">
        <f>retention_N!BZ8/retention_N!BY8</f>
        <v>0.62883435582822089</v>
      </c>
      <c r="AV8" s="18">
        <f>retention_N!CA8/retention_N!BY8</f>
        <v>0.17484662576687116</v>
      </c>
      <c r="AW8" s="19">
        <f>retention_N!CB8/retention_N!BY8</f>
        <v>0.19631901840490798</v>
      </c>
      <c r="AX8" s="18">
        <f>retention_N!CE8/retention_N!CD8</f>
        <v>0.60518731988472618</v>
      </c>
      <c r="AY8" s="18">
        <f>retention_N!CF8/retention_N!CD8</f>
        <v>0.17867435158501441</v>
      </c>
      <c r="AZ8" s="19">
        <f>retention_N!CG8/retention_N!CD8</f>
        <v>0.21613832853025935</v>
      </c>
      <c r="BA8" s="18">
        <f>retention_N!CJ8/retention_N!CI8</f>
        <v>0.65901639344262297</v>
      </c>
      <c r="BB8" s="18">
        <f>retention_N!CK8/retention_N!CI8</f>
        <v>0.16721311475409836</v>
      </c>
      <c r="BC8" s="19">
        <f>retention_N!CL8/retention_N!CI8</f>
        <v>0.17377049180327869</v>
      </c>
      <c r="BD8" s="18">
        <f>retention_N!CO8/retention_N!CN8</f>
        <v>0.64827586206896548</v>
      </c>
      <c r="BE8" s="18">
        <f>retention_N!CP8/retention_N!CN8</f>
        <v>0.15172413793103448</v>
      </c>
      <c r="BF8" s="19">
        <f>retention_N!CQ8/retention_N!CN8</f>
        <v>0.2</v>
      </c>
      <c r="BG8" s="18">
        <f>retention_N!CT8/retention_N!CS8</f>
        <v>0.55593220338983051</v>
      </c>
      <c r="BH8" s="18">
        <f>retention_N!CU8/retention_N!CS8</f>
        <v>0.20677966101694914</v>
      </c>
      <c r="BI8" s="19">
        <f>retention_N!CV8/retention_N!CS8</f>
        <v>0.23728813559322035</v>
      </c>
      <c r="BJ8" s="18">
        <f>retention_N!CY8/retention_N!CX8</f>
        <v>0.64419475655430714</v>
      </c>
      <c r="BK8" s="18">
        <f>retention_N!CZ8/retention_N!CX8</f>
        <v>0.1797752808988764</v>
      </c>
      <c r="BL8" s="19">
        <f>retention_N!DA8/retention_N!CX8</f>
        <v>0.17602996254681649</v>
      </c>
      <c r="BM8" s="18">
        <f>retention_N!DD8/retention_N!DC8</f>
        <v>0.62184873949579833</v>
      </c>
      <c r="BN8" s="18">
        <f>retention_N!DE8/retention_N!DC8</f>
        <v>0.1638655462184874</v>
      </c>
      <c r="BO8" s="19">
        <f>retention_N!DF8/retention_N!DC8</f>
        <v>0.21428571428571427</v>
      </c>
      <c r="BP8" s="18">
        <f>retention_N!DI8/retention_N!DH8</f>
        <v>0.61137440758293837</v>
      </c>
      <c r="BQ8" s="18">
        <f>retention_N!DJ8/retention_N!DH8</f>
        <v>0.14218009478672985</v>
      </c>
      <c r="BR8" s="19">
        <f>retention_N!DK8/retention_N!DH8</f>
        <v>0.24644549763033174</v>
      </c>
      <c r="BS8" s="18">
        <f>retention_N!DN8/retention_N!DM8</f>
        <v>0.62910798122065725</v>
      </c>
      <c r="BT8" s="18">
        <f>retention_N!DO8/retention_N!DM8</f>
        <v>0.16431924882629109</v>
      </c>
      <c r="BU8" s="19">
        <f>retention_N!DP8/retention_N!DM8</f>
        <v>0.20657276995305165</v>
      </c>
      <c r="BV8" s="18">
        <f>retention_N!DS8/retention_N!DR8</f>
        <v>0.68292682926829273</v>
      </c>
      <c r="BW8" s="18">
        <f>retention_N!DT8/retention_N!DR8</f>
        <v>0.13414634146341464</v>
      </c>
      <c r="BX8" s="18">
        <f>retention_N!DU8/retention_N!DR8</f>
        <v>0.18292682926829268</v>
      </c>
      <c r="BY8" s="116">
        <f t="shared" si="1"/>
        <v>0.63789054282439883</v>
      </c>
      <c r="BZ8" s="116">
        <f t="shared" si="2"/>
        <v>0.15685730243875989</v>
      </c>
      <c r="CA8" s="208">
        <f t="shared" si="3"/>
        <v>0.20525215473684139</v>
      </c>
    </row>
    <row r="9" spans="1:80" ht="14.25" customHeight="1" x14ac:dyDescent="0.2">
      <c r="A9" s="67" t="s">
        <v>8</v>
      </c>
      <c r="B9" s="68">
        <f>retention_N!C9/retention_N!$B9</f>
        <v>0.57352941176470584</v>
      </c>
      <c r="C9" s="68">
        <f>retention_N!D9/retention_N!$B9</f>
        <v>0.10294117647058823</v>
      </c>
      <c r="D9" s="68">
        <f>retention_N!E9/retention_N!$B9</f>
        <v>0.3235294117647059</v>
      </c>
      <c r="E9" s="68">
        <f>retention_N!H9/retention_N!$G9</f>
        <v>0.6705882352941176</v>
      </c>
      <c r="F9" s="68">
        <f>retention_N!I9/retention_N!$G9</f>
        <v>9.4117647058823528E-2</v>
      </c>
      <c r="G9" s="68">
        <f>retention_N!J9/retention_N!$G9</f>
        <v>0.23529411764705882</v>
      </c>
      <c r="H9" s="68">
        <f>retention_N!M9/retention_N!$L9</f>
        <v>0.5444444444444444</v>
      </c>
      <c r="I9" s="68">
        <f>retention_N!N9/retention_N!$L9</f>
        <v>0.13333333333333333</v>
      </c>
      <c r="J9" s="68">
        <f>retention_N!O9/retention_N!$L9</f>
        <v>0.32222222222222224</v>
      </c>
      <c r="K9" s="68">
        <f>retention_N!R9/retention_N!$Q9</f>
        <v>0.68644067796610164</v>
      </c>
      <c r="L9" s="68">
        <f>retention_N!S9/retention_N!$Q9</f>
        <v>5.0847457627118647E-2</v>
      </c>
      <c r="M9" s="68">
        <f>retention_N!T9/retention_N!$Q9</f>
        <v>0.26271186440677968</v>
      </c>
      <c r="N9" s="68">
        <f>retention_N!W9/retention_N!$V9</f>
        <v>0.59883720930232553</v>
      </c>
      <c r="O9" s="68">
        <f>retention_N!X9/retention_N!$V9</f>
        <v>8.7209302325581398E-2</v>
      </c>
      <c r="P9" s="69">
        <f>retention_N!Y9/retention_N!$V9</f>
        <v>0.31395348837209303</v>
      </c>
      <c r="Q9" s="68">
        <f>retention_N!AB9/retention_N!$AA9</f>
        <v>0.58695652173913049</v>
      </c>
      <c r="R9" s="68">
        <f>retention_N!AC9/retention_N!$AA9</f>
        <v>6.5217391304347824E-2</v>
      </c>
      <c r="S9" s="68">
        <f>retention_N!AD9/retention_N!$AA9</f>
        <v>0.34782608695652173</v>
      </c>
      <c r="T9" s="68">
        <f>retention_N!AG9/retention_N!$AF9</f>
        <v>0.5625</v>
      </c>
      <c r="U9" s="68">
        <f>retention_N!AH9/retention_N!$AF9</f>
        <v>8.0357142857142863E-2</v>
      </c>
      <c r="V9" s="68">
        <f>retention_N!AI9/retention_N!$AF9</f>
        <v>0.35714285714285715</v>
      </c>
      <c r="W9" s="68">
        <f>retention_N!AL9/retention_N!$AK9</f>
        <v>0.63099630996309963</v>
      </c>
      <c r="X9" s="68">
        <f>retention_N!AM9/retention_N!$AK9</f>
        <v>0.13284132841328414</v>
      </c>
      <c r="Y9" s="68">
        <f>retention_N!AN9/retention_N!$AK9</f>
        <v>0.23616236162361623</v>
      </c>
      <c r="Z9" s="68">
        <f>retention_N!AQ9/retention_N!$AP9</f>
        <v>0.58661417322834641</v>
      </c>
      <c r="AA9" s="68">
        <f>retention_N!AR9/retention_N!$AP9</f>
        <v>6.2992125984251968E-2</v>
      </c>
      <c r="AB9" s="69">
        <f>retention_N!AS9/retention_N!$AP9</f>
        <v>0.35039370078740156</v>
      </c>
      <c r="AC9" s="68">
        <f>retention_N!AV9/retention_N!$AU9</f>
        <v>0.56351791530944628</v>
      </c>
      <c r="AD9" s="68">
        <f>retention_N!AW9/retention_N!$AU9</f>
        <v>0.12377850162866449</v>
      </c>
      <c r="AE9" s="69">
        <f>retention_N!AX9/retention_N!$AU9</f>
        <v>0.31270358306188922</v>
      </c>
      <c r="AF9" s="68">
        <f>retention_N!BA9/retention_N!AZ9</f>
        <v>0.53164556962025311</v>
      </c>
      <c r="AG9" s="68">
        <f>retention_N!BB9/retention_N!AZ9</f>
        <v>0.1550632911392405</v>
      </c>
      <c r="AH9" s="69">
        <f>retention_N!BC9/retention_N!AZ9</f>
        <v>0.31329113924050633</v>
      </c>
      <c r="AI9" s="68">
        <f>retention_N!BF9/retention_N!BE9</f>
        <v>0.61594202898550721</v>
      </c>
      <c r="AJ9" s="68">
        <f>retention_N!BG9/retention_N!BE9</f>
        <v>0.17391304347826086</v>
      </c>
      <c r="AK9" s="69">
        <f>retention_N!BH9/retention_N!BE9</f>
        <v>0.21014492753623187</v>
      </c>
      <c r="AL9" s="68">
        <f>retention_N!BK9/retention_N!BJ9</f>
        <v>0.51968503937007871</v>
      </c>
      <c r="AM9" s="68">
        <f>retention_N!BL9/retention_N!BJ9</f>
        <v>0.11811023622047244</v>
      </c>
      <c r="AN9" s="69">
        <f>retention_N!BM9/retention_N!BJ9</f>
        <v>0.36220472440944884</v>
      </c>
      <c r="AO9" s="68">
        <f>retention_N!BP9/retention_N!BO9</f>
        <v>0.66165413533834583</v>
      </c>
      <c r="AP9" s="68">
        <f>retention_N!BQ9/retention_N!BO9</f>
        <v>0.12030075187969924</v>
      </c>
      <c r="AQ9" s="69">
        <f>retention_N!BR9/retention_N!BO9</f>
        <v>0.21804511278195488</v>
      </c>
      <c r="AR9" s="68">
        <f>retention_N!BU9/retention_N!BT9</f>
        <v>0.64393939393939392</v>
      </c>
      <c r="AS9" s="68">
        <f>retention_N!BV9/retention_N!BT9</f>
        <v>0.19696969696969696</v>
      </c>
      <c r="AT9" s="69">
        <f>retention_N!BW9/retention_N!BT9</f>
        <v>0.15909090909090909</v>
      </c>
      <c r="AU9" s="68">
        <f>retention_N!BZ9/retention_N!BY9</f>
        <v>0.60843373493975905</v>
      </c>
      <c r="AV9" s="68">
        <f>retention_N!CA9/retention_N!BY9</f>
        <v>0.12048192771084337</v>
      </c>
      <c r="AW9" s="69">
        <f>retention_N!CB9/retention_N!BY9</f>
        <v>0.27108433734939757</v>
      </c>
      <c r="AX9" s="68">
        <f>retention_N!CE9/retention_N!CD9</f>
        <v>0.60479041916167664</v>
      </c>
      <c r="AY9" s="68">
        <f>retention_N!CF9/retention_N!CD9</f>
        <v>0.17964071856287425</v>
      </c>
      <c r="AZ9" s="69">
        <f>retention_N!CG9/retention_N!CD9</f>
        <v>0.21556886227544911</v>
      </c>
      <c r="BA9" s="68">
        <f>retention_N!CJ9/retention_N!CI9</f>
        <v>0.61780104712041883</v>
      </c>
      <c r="BB9" s="68">
        <f>retention_N!CK9/retention_N!CI9</f>
        <v>0.14659685863874344</v>
      </c>
      <c r="BC9" s="69">
        <f>retention_N!CL9/retention_N!CI9</f>
        <v>0.2356020942408377</v>
      </c>
      <c r="BD9" s="68">
        <f>retention_N!CO9/retention_N!CN9</f>
        <v>0.58666666666666667</v>
      </c>
      <c r="BE9" s="68">
        <f>retention_N!CP9/retention_N!CN9</f>
        <v>0.18666666666666668</v>
      </c>
      <c r="BF9" s="69">
        <f>retention_N!CQ9/retention_N!CN9</f>
        <v>0.22666666666666666</v>
      </c>
      <c r="BG9" s="68">
        <f>retention_N!CT9/retention_N!CS9</f>
        <v>0.53374233128834359</v>
      </c>
      <c r="BH9" s="68">
        <f>retention_N!CU9/retention_N!CS9</f>
        <v>0.25153374233128833</v>
      </c>
      <c r="BI9" s="69">
        <f>retention_N!CV9/retention_N!CS9</f>
        <v>0.21472392638036811</v>
      </c>
      <c r="BJ9" s="68">
        <f>retention_N!CY9/retention_N!CX9</f>
        <v>0.59880239520958078</v>
      </c>
      <c r="BK9" s="68">
        <f>retention_N!CZ9/retention_N!CX9</f>
        <v>0.20359281437125748</v>
      </c>
      <c r="BL9" s="69">
        <f>retention_N!DA9/retention_N!CX9</f>
        <v>0.19760479041916168</v>
      </c>
      <c r="BM9" s="68">
        <f>retention_N!DD9/retention_N!DC9</f>
        <v>0.59440559440559437</v>
      </c>
      <c r="BN9" s="68">
        <f>retention_N!DE9/retention_N!DC9</f>
        <v>0.13986013986013987</v>
      </c>
      <c r="BO9" s="69">
        <f>retention_N!DF9/retention_N!DC9</f>
        <v>0.26573426573426573</v>
      </c>
      <c r="BP9" s="68">
        <f>retention_N!DI9/retention_N!DH9</f>
        <v>0.62204724409448819</v>
      </c>
      <c r="BQ9" s="68">
        <f>retention_N!DJ9/retention_N!DH9</f>
        <v>0.16535433070866143</v>
      </c>
      <c r="BR9" s="69">
        <f>retention_N!DK9/retention_N!DH9</f>
        <v>0.2125984251968504</v>
      </c>
      <c r="BS9" s="68">
        <f>retention_N!DN9/retention_N!DM9</f>
        <v>0.59798994974874375</v>
      </c>
      <c r="BT9" s="68">
        <f>retention_N!DO9/retention_N!DM9</f>
        <v>0.11055276381909548</v>
      </c>
      <c r="BU9" s="69">
        <f>retention_N!DP9/retention_N!DM9</f>
        <v>0.29145728643216079</v>
      </c>
      <c r="BV9" s="68">
        <f>retention_N!DS9/retention_N!DR9</f>
        <v>0.57476635514018692</v>
      </c>
      <c r="BW9" s="68">
        <f>retention_N!DT9/retention_N!DR9</f>
        <v>0.13551401869158877</v>
      </c>
      <c r="BX9" s="68">
        <f>retention_N!DU9/retention_N!DR9</f>
        <v>0.28971962616822428</v>
      </c>
      <c r="BY9" s="117">
        <f t="shared" si="1"/>
        <v>0.59760230771971889</v>
      </c>
      <c r="BZ9" s="117">
        <f t="shared" si="2"/>
        <v>0.1509748134901486</v>
      </c>
      <c r="CA9" s="209">
        <f t="shared" si="3"/>
        <v>0.25142287879013259</v>
      </c>
    </row>
    <row r="10" spans="1:80" ht="14.25" customHeight="1" x14ac:dyDescent="0.2">
      <c r="A10" s="27" t="s">
        <v>26</v>
      </c>
      <c r="B10" s="18">
        <f>retention_N!C10/retention_N!$B10</f>
        <v>0.55477031802120136</v>
      </c>
      <c r="C10" s="18">
        <f>retention_N!D10/retention_N!$B10</f>
        <v>0.18021201413427562</v>
      </c>
      <c r="D10" s="18">
        <f>retention_N!E10/retention_N!$B10</f>
        <v>0.26501766784452296</v>
      </c>
      <c r="E10" s="18">
        <f>retention_N!H10/retention_N!$G10</f>
        <v>0.51767151767151764</v>
      </c>
      <c r="F10" s="18">
        <f>retention_N!I10/retention_N!$G10</f>
        <v>0.20997920997920999</v>
      </c>
      <c r="G10" s="18">
        <f>retention_N!J10/retention_N!$G10</f>
        <v>0.27234927234927236</v>
      </c>
      <c r="H10" s="18">
        <f>retention_N!M10/retention_N!$L10</f>
        <v>0.45893719806763283</v>
      </c>
      <c r="I10" s="18">
        <f>retention_N!N10/retention_N!$L10</f>
        <v>0.23671497584541062</v>
      </c>
      <c r="J10" s="18">
        <f>retention_N!O10/retention_N!$L10</f>
        <v>0.30434782608695654</v>
      </c>
      <c r="K10" s="18">
        <f>retention_N!R10/retention_N!$Q10</f>
        <v>0.52717391304347827</v>
      </c>
      <c r="L10" s="18">
        <f>retention_N!S10/retention_N!$Q10</f>
        <v>0.24728260869565216</v>
      </c>
      <c r="M10" s="18">
        <f>retention_N!T10/retention_N!$Q10</f>
        <v>0.22554347826086957</v>
      </c>
      <c r="N10" s="18">
        <f>retention_N!W10/retention_N!$V10</f>
        <v>0.48275862068965519</v>
      </c>
      <c r="O10" s="18">
        <f>retention_N!X10/retention_N!$V10</f>
        <v>0.22015915119363394</v>
      </c>
      <c r="P10" s="19">
        <f>retention_N!Y10/retention_N!$V10</f>
        <v>0.29708222811671087</v>
      </c>
      <c r="Q10" s="18">
        <f>retention_N!AB10/retention_N!$AA10</f>
        <v>0.48901098901098899</v>
      </c>
      <c r="R10" s="18">
        <f>retention_N!AC10/retention_N!$AA10</f>
        <v>0.20054945054945056</v>
      </c>
      <c r="S10" s="18">
        <f>retention_N!AD10/retention_N!$AA10</f>
        <v>0.31043956043956045</v>
      </c>
      <c r="T10" s="18">
        <f>retention_N!AG10/retention_N!$AF10</f>
        <v>0.47493403693931396</v>
      </c>
      <c r="U10" s="18">
        <f>retention_N!AH10/retention_N!$AF10</f>
        <v>0.20052770448548812</v>
      </c>
      <c r="V10" s="18">
        <f>retention_N!AI10/retention_N!$AF10</f>
        <v>0.32453825857519791</v>
      </c>
      <c r="W10" s="18">
        <f>retention_N!AL10/retention_N!$AK10</f>
        <v>0.49674620390455532</v>
      </c>
      <c r="X10" s="18">
        <f>retention_N!AM10/retention_N!$AK10</f>
        <v>0.22342733188720174</v>
      </c>
      <c r="Y10" s="18">
        <f>retention_N!AN10/retention_N!$AK10</f>
        <v>0.27982646420824298</v>
      </c>
      <c r="Z10" s="18">
        <f>retention_N!AQ10/retention_N!$AP10</f>
        <v>0.4649298597194389</v>
      </c>
      <c r="AA10" s="18">
        <f>retention_N!AR10/retention_N!$AP10</f>
        <v>0.25250501002004005</v>
      </c>
      <c r="AB10" s="19">
        <f>retention_N!AS10/retention_N!$AP10</f>
        <v>0.28256513026052105</v>
      </c>
      <c r="AC10" s="18">
        <f>retention_N!AV10/retention_N!$AU10</f>
        <v>0.4650112866817156</v>
      </c>
      <c r="AD10" s="18">
        <f>retention_N!AW10/retention_N!$AU10</f>
        <v>0.25056433408577877</v>
      </c>
      <c r="AE10" s="19">
        <f>retention_N!AX10/retention_N!$AU10</f>
        <v>0.28442437923250563</v>
      </c>
      <c r="AF10" s="18">
        <f>retention_N!BA10/retention_N!AZ10</f>
        <v>0.4592074592074592</v>
      </c>
      <c r="AG10" s="18">
        <f>retention_N!BB10/retention_N!AZ10</f>
        <v>0.26107226107226106</v>
      </c>
      <c r="AH10" s="19">
        <f>retention_N!BC10/retention_N!AZ10</f>
        <v>0.27972027972027974</v>
      </c>
      <c r="AI10" s="18">
        <f>retention_N!BF10/retention_N!BE10</f>
        <v>0.43373493975903615</v>
      </c>
      <c r="AJ10" s="18">
        <f>retention_N!BG10/retention_N!BE10</f>
        <v>0.26265060240963856</v>
      </c>
      <c r="AK10" s="19">
        <f>retention_N!BH10/retention_N!BE10</f>
        <v>0.30361445783132529</v>
      </c>
      <c r="AL10" s="18">
        <f>retention_N!BK10/retention_N!BJ10</f>
        <v>0.43237704918032788</v>
      </c>
      <c r="AM10" s="18">
        <f>retention_N!BL10/retention_N!BJ10</f>
        <v>0.19057377049180327</v>
      </c>
      <c r="AN10" s="19">
        <f>retention_N!BM10/retention_N!BJ10</f>
        <v>0.37704918032786883</v>
      </c>
      <c r="AO10" s="18">
        <f>retention_N!BP10/retention_N!BO10</f>
        <v>0.34558823529411764</v>
      </c>
      <c r="AP10" s="18">
        <f>retention_N!BQ10/retention_N!BO10</f>
        <v>0.39460784313725489</v>
      </c>
      <c r="AQ10" s="19">
        <f>retention_N!BR10/retention_N!BO10</f>
        <v>0.25980392156862747</v>
      </c>
      <c r="AR10" s="18">
        <f>retention_N!BU10/retention_N!BT10</f>
        <v>0.30696202531645572</v>
      </c>
      <c r="AS10" s="18">
        <f>retention_N!BV10/retention_N!BT10</f>
        <v>0.45253164556962028</v>
      </c>
      <c r="AT10" s="19">
        <f>retention_N!BW10/retention_N!BT10</f>
        <v>0.24050632911392406</v>
      </c>
      <c r="AU10" s="18">
        <f>retention_N!BZ10/retention_N!BY10</f>
        <v>0.26366559485530544</v>
      </c>
      <c r="AV10" s="18">
        <f>retention_N!CA10/retention_N!BY10</f>
        <v>0.43729903536977494</v>
      </c>
      <c r="AW10" s="19">
        <f>retention_N!CB10/retention_N!BY10</f>
        <v>0.29903536977491962</v>
      </c>
      <c r="AX10" s="18">
        <f>retention_N!CE10/retention_N!CD10</f>
        <v>0.20535714285714285</v>
      </c>
      <c r="AY10" s="18">
        <f>retention_N!CF10/retention_N!CD10</f>
        <v>0.45833333333333331</v>
      </c>
      <c r="AZ10" s="19">
        <f>retention_N!CG10/retention_N!CD10</f>
        <v>0.33630952380952384</v>
      </c>
      <c r="BA10" s="18">
        <f>retention_N!CJ10/retention_N!CI10</f>
        <v>0.25418060200668896</v>
      </c>
      <c r="BB10" s="18">
        <f>retention_N!CK10/retention_N!CI10</f>
        <v>0.41137123745819398</v>
      </c>
      <c r="BC10" s="19">
        <f>retention_N!CL10/retention_N!CI10</f>
        <v>0.33444816053511706</v>
      </c>
      <c r="BD10" s="18">
        <f>retention_N!CO10/retention_N!CN10</f>
        <v>0.21232876712328766</v>
      </c>
      <c r="BE10" s="18">
        <f>retention_N!CP10/retention_N!CN10</f>
        <v>0.46575342465753422</v>
      </c>
      <c r="BF10" s="19">
        <f>retention_N!CQ10/retention_N!CN10</f>
        <v>0.32191780821917809</v>
      </c>
      <c r="BG10" s="18">
        <f>retention_N!CT10/retention_N!CS10</f>
        <v>0.19266055045871561</v>
      </c>
      <c r="BH10" s="18">
        <f>retention_N!CU10/retention_N!CS10</f>
        <v>0.50152905198776754</v>
      </c>
      <c r="BI10" s="19">
        <f>retention_N!CV10/retention_N!CS10</f>
        <v>0.3058103975535168</v>
      </c>
      <c r="BJ10" s="18">
        <f>retention_N!CY10/retention_N!CX10</f>
        <v>0.20348837209302326</v>
      </c>
      <c r="BK10" s="18">
        <f>retention_N!CZ10/retention_N!CX10</f>
        <v>0.48546511627906974</v>
      </c>
      <c r="BL10" s="19">
        <f>retention_N!DA10/retention_N!CX10</f>
        <v>0.31104651162790697</v>
      </c>
      <c r="BM10" s="18">
        <f>retention_N!DD10/retention_N!DC10</f>
        <v>0.22580645161290322</v>
      </c>
      <c r="BN10" s="18">
        <f>retention_N!DE10/retention_N!DC10</f>
        <v>0.43401759530791789</v>
      </c>
      <c r="BO10" s="19">
        <f>retention_N!DF10/retention_N!DC10</f>
        <v>0.34017595307917886</v>
      </c>
      <c r="BP10" s="18">
        <f>retention_N!DI10/retention_N!DH10</f>
        <v>0.18333333333333332</v>
      </c>
      <c r="BQ10" s="18">
        <f>retention_N!DJ10/retention_N!DH10</f>
        <v>0.47083333333333333</v>
      </c>
      <c r="BR10" s="19">
        <f>retention_N!DK10/retention_N!DH10</f>
        <v>0.34583333333333333</v>
      </c>
      <c r="BS10" s="18">
        <f>retention_N!DN10/retention_N!DM10</f>
        <v>0.1118421052631579</v>
      </c>
      <c r="BT10" s="18">
        <f>retention_N!DO10/retention_N!DM10</f>
        <v>0.65789473684210531</v>
      </c>
      <c r="BU10" s="19">
        <f>retention_N!DP10/retention_N!DM10</f>
        <v>0.23026315789473684</v>
      </c>
      <c r="BV10" s="18">
        <f>retention_N!DS10/retention_N!DR10</f>
        <v>0.2</v>
      </c>
      <c r="BW10" s="18">
        <f>retention_N!DT10/retention_N!DR10</f>
        <v>0.6064516129032258</v>
      </c>
      <c r="BX10" s="18">
        <f>retention_N!DU10/retention_N!DR10</f>
        <v>0.19354838709677419</v>
      </c>
      <c r="BY10" s="116">
        <f t="shared" si="1"/>
        <v>0.18489405246048354</v>
      </c>
      <c r="BZ10" s="116">
        <f t="shared" si="2"/>
        <v>0.53093247893313045</v>
      </c>
      <c r="CA10" s="208">
        <f t="shared" si="3"/>
        <v>0.28417346860638604</v>
      </c>
    </row>
    <row r="11" spans="1:80" ht="14.25" hidden="1" customHeight="1" x14ac:dyDescent="0.2">
      <c r="A11" s="27" t="s">
        <v>12</v>
      </c>
      <c r="B11" s="18">
        <f>retention_N!C11/retention_N!$B11</f>
        <v>0.5714285714285714</v>
      </c>
      <c r="C11" s="18">
        <f>retention_N!D11/retention_N!$B11</f>
        <v>0.16602316602316602</v>
      </c>
      <c r="D11" s="18">
        <f>retention_N!E11/retention_N!$B11</f>
        <v>0.26254826254826252</v>
      </c>
      <c r="E11" s="18">
        <f>retention_N!H11/retention_N!$G11</f>
        <v>0.53030303030303028</v>
      </c>
      <c r="F11" s="18">
        <f>retention_N!I11/retention_N!$G11</f>
        <v>0.20129870129870131</v>
      </c>
      <c r="G11" s="18">
        <f>retention_N!J11/retention_N!$G11</f>
        <v>0.26839826839826841</v>
      </c>
      <c r="H11" s="18">
        <f>retention_N!M11/retention_N!$L11</f>
        <v>0.46191646191646191</v>
      </c>
      <c r="I11" s="18">
        <f>retention_N!N11/retention_N!$L11</f>
        <v>0.2334152334152334</v>
      </c>
      <c r="J11" s="18">
        <f>retention_N!O11/retention_N!$L11</f>
        <v>0.30466830466830469</v>
      </c>
      <c r="K11" s="18">
        <f>retention_N!R11/retention_N!$Q11</f>
        <v>0.52717391304347827</v>
      </c>
      <c r="L11" s="18">
        <f>retention_N!S11/retention_N!$Q11</f>
        <v>0.24728260869565216</v>
      </c>
      <c r="M11" s="18">
        <f>retention_N!T11/retention_N!$Q11</f>
        <v>0.22554347826086957</v>
      </c>
      <c r="N11" s="18">
        <f>retention_N!W11/retention_N!$V11</f>
        <v>0.48404255319148937</v>
      </c>
      <c r="O11" s="18">
        <f>retention_N!X11/retention_N!$V11</f>
        <v>0.21808510638297873</v>
      </c>
      <c r="P11" s="19">
        <f>retention_N!Y11/retention_N!$V11</f>
        <v>0.2978723404255319</v>
      </c>
      <c r="Q11" s="18">
        <f>retention_N!AB11/retention_N!$AA11</f>
        <v>0.48901098901098899</v>
      </c>
      <c r="R11" s="18">
        <f>retention_N!AC11/retention_N!$AA11</f>
        <v>0.20054945054945056</v>
      </c>
      <c r="S11" s="18">
        <f>retention_N!AD11/retention_N!$AA11</f>
        <v>0.31043956043956045</v>
      </c>
      <c r="T11" s="18">
        <f>retention_N!AG11/retention_N!$AF11</f>
        <v>0.47493403693931396</v>
      </c>
      <c r="U11" s="18">
        <f>retention_N!AH11/retention_N!$AF11</f>
        <v>0.20052770448548812</v>
      </c>
      <c r="V11" s="18">
        <f>retention_N!AI11/retention_N!$AF11</f>
        <v>0.32453825857519791</v>
      </c>
      <c r="W11" s="18">
        <f>retention_N!AL11/retention_N!$AK11</f>
        <v>0.49674620390455532</v>
      </c>
      <c r="X11" s="18">
        <f>retention_N!AM11/retention_N!$AK11</f>
        <v>0.22342733188720174</v>
      </c>
      <c r="Y11" s="18">
        <f>retention_N!AN11/retention_N!$AK11</f>
        <v>0.27982646420824298</v>
      </c>
      <c r="Z11" s="18">
        <f>retention_N!AQ11/retention_N!$AP11</f>
        <v>0.4649298597194389</v>
      </c>
      <c r="AA11" s="18">
        <f>retention_N!AR11/retention_N!$AP11</f>
        <v>0.25250501002004005</v>
      </c>
      <c r="AB11" s="19">
        <f>retention_N!AS11/retention_N!$AP11</f>
        <v>0.28256513026052105</v>
      </c>
      <c r="AC11" s="18">
        <f>retention_N!AV11/retention_N!$AU11</f>
        <v>0.4650112866817156</v>
      </c>
      <c r="AD11" s="18">
        <f>retention_N!AW11/retention_N!$AU11</f>
        <v>0.25056433408577877</v>
      </c>
      <c r="AE11" s="19">
        <f>retention_N!AX11/retention_N!$AU11</f>
        <v>0.28442437923250563</v>
      </c>
      <c r="AF11" s="18">
        <f>retention_N!BA11/retention_N!AZ11</f>
        <v>0.4592074592074592</v>
      </c>
      <c r="AG11" s="18">
        <f>retention_N!BB11/retention_N!AZ11</f>
        <v>0.26107226107226106</v>
      </c>
      <c r="AH11" s="19">
        <f>retention_N!BC11/retention_N!AZ11</f>
        <v>0.27972027972027974</v>
      </c>
      <c r="AI11" s="18">
        <f>retention_N!BF11/retention_N!BE11</f>
        <v>0.43373493975903615</v>
      </c>
      <c r="AJ11" s="18">
        <f>retention_N!BG11/retention_N!BE11</f>
        <v>0.26265060240963856</v>
      </c>
      <c r="AK11" s="19">
        <f>retention_N!BH11/retention_N!BE11</f>
        <v>0.30361445783132529</v>
      </c>
      <c r="AL11" s="18">
        <f>retention_N!BK11/retention_N!BJ11</f>
        <v>0.43237704918032788</v>
      </c>
      <c r="AM11" s="18">
        <f>retention_N!BL11/retention_N!BJ11</f>
        <v>0.19057377049180327</v>
      </c>
      <c r="AN11" s="19">
        <f>retention_N!BM11/retention_N!BJ11</f>
        <v>0.37704918032786883</v>
      </c>
      <c r="AO11" s="18">
        <f>retention_N!BP11/retention_N!BO11</f>
        <v>0.34558823529411764</v>
      </c>
      <c r="AP11" s="18">
        <f>retention_N!BQ11/retention_N!BO11</f>
        <v>0.39460784313725489</v>
      </c>
      <c r="AQ11" s="19">
        <f>retention_N!BR11/retention_N!BO11</f>
        <v>0.25980392156862747</v>
      </c>
      <c r="AR11" s="18">
        <f>retention_N!BU11/retention_N!BT11</f>
        <v>0.30696202531645572</v>
      </c>
      <c r="AS11" s="18">
        <f>retention_N!BV11/retention_N!BT11</f>
        <v>0.45253164556962028</v>
      </c>
      <c r="AT11" s="19">
        <f>retention_N!BW11/retention_N!BT11</f>
        <v>0.24050632911392406</v>
      </c>
      <c r="AU11" s="18">
        <f>retention_N!BZ11/retention_N!BY11</f>
        <v>0.26366559485530544</v>
      </c>
      <c r="AV11" s="18">
        <f>retention_N!CA11/retention_N!BY11</f>
        <v>0.43729903536977494</v>
      </c>
      <c r="AW11" s="19">
        <f>retention_N!CB11/retention_N!BY11</f>
        <v>0.29903536977491962</v>
      </c>
      <c r="AX11" s="18">
        <f>retention_N!CC11/retention_N!CB11</f>
        <v>2.3440860215053765</v>
      </c>
      <c r="AY11" s="18">
        <f>retention_N!CD11/retention_N!CB11</f>
        <v>3.6129032258064515</v>
      </c>
      <c r="AZ11" s="19">
        <f>retention_N!CE11/retention_N!CB11</f>
        <v>0.74193548387096775</v>
      </c>
      <c r="BA11" s="18">
        <f>retention_N!CJ11/retention_N!CI11</f>
        <v>0.25418060200668896</v>
      </c>
      <c r="BB11" s="18">
        <f>retention_N!CK11/retention_N!CI11</f>
        <v>0.41137123745819398</v>
      </c>
      <c r="BC11" s="19">
        <f>retention_N!CL11/retention_N!CI11</f>
        <v>0.33444816053511706</v>
      </c>
      <c r="BD11" s="18">
        <f>retention_N!CO11/retention_N!CN11</f>
        <v>0.21232876712328766</v>
      </c>
      <c r="BE11" s="18">
        <f>retention_N!CP11/retention_N!CN11</f>
        <v>0.46575342465753422</v>
      </c>
      <c r="BF11" s="19">
        <f>retention_N!CQ11/retention_N!CN11</f>
        <v>0.32191780821917809</v>
      </c>
      <c r="BG11" s="18">
        <f>retention_N!CT11/retention_N!CS11</f>
        <v>0.19266055045871561</v>
      </c>
      <c r="BH11" s="18">
        <f>retention_N!CU11/retention_N!CS11</f>
        <v>0.50152905198776754</v>
      </c>
      <c r="BI11" s="19">
        <f>retention_N!CV11/retention_N!CS11</f>
        <v>0.3058103975535168</v>
      </c>
      <c r="BJ11" s="18">
        <f>retention_N!CY11/retention_N!CX11</f>
        <v>0.20348837209302326</v>
      </c>
      <c r="BK11" s="18">
        <f>retention_N!CZ11/retention_N!CX11</f>
        <v>0.48546511627906974</v>
      </c>
      <c r="BL11" s="19">
        <f>retention_N!DA11/retention_N!CX11</f>
        <v>0.31104651162790697</v>
      </c>
      <c r="BM11" s="18">
        <f>retention_N!DD11/retention_N!DC11</f>
        <v>0.22580645161290322</v>
      </c>
      <c r="BN11" s="18">
        <f>retention_N!DE11/retention_N!DC11</f>
        <v>0.43401759530791789</v>
      </c>
      <c r="BO11" s="19">
        <f>retention_N!DF11/retention_N!DC11</f>
        <v>0.34017595307917886</v>
      </c>
      <c r="BP11" s="18">
        <f>retention_N!DI11/retention_N!DH11</f>
        <v>0.18333333333333332</v>
      </c>
      <c r="BQ11" s="18">
        <f>retention_N!DJ11/retention_N!DH11</f>
        <v>0.47083333333333333</v>
      </c>
      <c r="BR11" s="19">
        <f>retention_N!DK11/retention_N!DH11</f>
        <v>0.34583333333333333</v>
      </c>
      <c r="BS11" s="18">
        <f>retention_N!DN11/retention_N!DM11</f>
        <v>0.1118421052631579</v>
      </c>
      <c r="BT11" s="18">
        <f>retention_N!DO11/retention_N!DM11</f>
        <v>0.65789473684210531</v>
      </c>
      <c r="BU11" s="19">
        <f>retention_N!DP11/retention_N!DM11</f>
        <v>0.23026315789473684</v>
      </c>
      <c r="BV11" s="18">
        <f>retention_N!DS11/retention_N!DR11</f>
        <v>0.2</v>
      </c>
      <c r="BW11" s="18">
        <f>retention_N!DT11/retention_N!DR11</f>
        <v>0.6064516129032258</v>
      </c>
      <c r="BX11" s="18">
        <f>retention_N!DU11/retention_N!DR11</f>
        <v>0.19354838709677419</v>
      </c>
      <c r="BY11" s="116">
        <f t="shared" si="1"/>
        <v>0.18489405246048354</v>
      </c>
      <c r="BZ11" s="116">
        <f t="shared" si="2"/>
        <v>0.53093247893313045</v>
      </c>
      <c r="CA11" s="208">
        <f t="shared" si="3"/>
        <v>0.28417346860638604</v>
      </c>
    </row>
    <row r="12" spans="1:80" ht="14.25" hidden="1" customHeight="1" x14ac:dyDescent="0.2">
      <c r="A12" s="37" t="s">
        <v>19</v>
      </c>
      <c r="B12" s="38">
        <f>retention_N!C12/retention_N!$B12</f>
        <v>0.375</v>
      </c>
      <c r="C12" s="38">
        <f>retention_N!D12/retention_N!$B12</f>
        <v>0.33333333333333331</v>
      </c>
      <c r="D12" s="38">
        <f>retention_N!E12/retention_N!$B12</f>
        <v>0.29166666666666669</v>
      </c>
      <c r="E12" s="38">
        <f>retention_N!H12/retention_N!$G12</f>
        <v>0.21052631578947367</v>
      </c>
      <c r="F12" s="38">
        <f>retention_N!I12/retention_N!$G12</f>
        <v>0.42105263157894735</v>
      </c>
      <c r="G12" s="38">
        <f>retention_N!J12/retention_N!$G12</f>
        <v>0.36842105263157893</v>
      </c>
      <c r="H12" s="38">
        <f>retention_N!M12/retention_N!$L12</f>
        <v>0.2857142857142857</v>
      </c>
      <c r="I12" s="38">
        <f>retention_N!N12/retention_N!$L12</f>
        <v>0.42857142857142855</v>
      </c>
      <c r="J12" s="38">
        <f>retention_N!O12/retention_N!$L12</f>
        <v>0.2857142857142857</v>
      </c>
      <c r="K12" s="38"/>
      <c r="L12" s="38"/>
      <c r="M12" s="38" t="e">
        <f>retention_N!T12/retention_N!$Q12</f>
        <v>#DIV/0!</v>
      </c>
      <c r="N12" s="38">
        <f>retention_N!W12/retention_N!$V12</f>
        <v>0</v>
      </c>
      <c r="O12" s="38">
        <f>retention_N!X12/retention_N!$V12</f>
        <v>1</v>
      </c>
      <c r="P12" s="43">
        <f>retention_N!Y12/retention_N!$V12</f>
        <v>0</v>
      </c>
      <c r="Q12" s="38" t="e">
        <f>retention_N!AB12/retention_N!$AA12</f>
        <v>#DIV/0!</v>
      </c>
      <c r="R12" s="38" t="e">
        <f>retention_N!AC12/retention_N!$AA12</f>
        <v>#DIV/0!</v>
      </c>
      <c r="S12" s="38" t="e">
        <f>retention_N!AD12/retention_N!$AA12</f>
        <v>#DIV/0!</v>
      </c>
      <c r="T12" s="38" t="e">
        <f>retention_N!AG12/retention_N!$AF12</f>
        <v>#DIV/0!</v>
      </c>
      <c r="U12" s="38" t="e">
        <f>retention_N!AH12/retention_N!$AF12</f>
        <v>#DIV/0!</v>
      </c>
      <c r="V12" s="38" t="e">
        <f>retention_N!AI12/retention_N!$AF12</f>
        <v>#DIV/0!</v>
      </c>
      <c r="W12" s="38" t="e">
        <f>retention_N!AL12/retention_N!$AK12</f>
        <v>#DIV/0!</v>
      </c>
      <c r="X12" s="38" t="e">
        <f>retention_N!AM12/retention_N!$AK12</f>
        <v>#DIV/0!</v>
      </c>
      <c r="Y12" s="38" t="e">
        <f>retention_N!AN12/retention_N!$AK12</f>
        <v>#DIV/0!</v>
      </c>
      <c r="Z12" s="38" t="e">
        <f>retention_N!AQ12/retention_N!$AP12</f>
        <v>#DIV/0!</v>
      </c>
      <c r="AA12" s="38" t="e">
        <f>retention_N!AR12/retention_N!$AP12</f>
        <v>#DIV/0!</v>
      </c>
      <c r="AB12" s="43" t="e">
        <f>retention_N!AS12/retention_N!$AP12</f>
        <v>#DIV/0!</v>
      </c>
      <c r="AC12" s="38" t="e">
        <f>retention_N!AV12/retention_N!$AU12</f>
        <v>#DIV/0!</v>
      </c>
      <c r="AD12" s="38" t="e">
        <f>retention_N!AW12/retention_N!$AU12</f>
        <v>#DIV/0!</v>
      </c>
      <c r="AE12" s="43" t="e">
        <f>retention_N!AX12/retention_N!$AU12</f>
        <v>#DIV/0!</v>
      </c>
      <c r="AF12" s="38" t="e">
        <f>retention_N!BA12/retention_N!AZ12</f>
        <v>#DIV/0!</v>
      </c>
      <c r="AG12" s="38" t="e">
        <f>retention_N!BB12/retention_N!AZ12</f>
        <v>#DIV/0!</v>
      </c>
      <c r="AH12" s="43" t="e">
        <f>retention_N!BC12/retention_N!AZ12</f>
        <v>#DIV/0!</v>
      </c>
      <c r="AI12" s="38" t="e">
        <f>retention_N!BF12/retention_N!BE12</f>
        <v>#DIV/0!</v>
      </c>
      <c r="AJ12" s="38" t="e">
        <f>retention_N!BG12/retention_N!BE12</f>
        <v>#DIV/0!</v>
      </c>
      <c r="AK12" s="43" t="e">
        <f>retention_N!BH12/retention_N!BE12</f>
        <v>#DIV/0!</v>
      </c>
      <c r="AL12" s="38" t="e">
        <f>retention_N!BK12/retention_N!BJ12</f>
        <v>#DIV/0!</v>
      </c>
      <c r="AM12" s="38" t="e">
        <f>retention_N!BL12/retention_N!BJ12</f>
        <v>#DIV/0!</v>
      </c>
      <c r="AN12" s="43" t="e">
        <f>retention_N!BM12/retention_N!BJ12</f>
        <v>#DIV/0!</v>
      </c>
      <c r="AO12" s="38" t="e">
        <f>retention_N!BP12/retention_N!BO12</f>
        <v>#DIV/0!</v>
      </c>
      <c r="AP12" s="38" t="e">
        <f>retention_N!BQ12/retention_N!BO12</f>
        <v>#DIV/0!</v>
      </c>
      <c r="AQ12" s="43" t="e">
        <f>retention_N!BR12/retention_N!BO12</f>
        <v>#DIV/0!</v>
      </c>
      <c r="AR12" s="38" t="e">
        <f>retention_N!BU12/retention_N!BT12</f>
        <v>#DIV/0!</v>
      </c>
      <c r="AS12" s="38" t="e">
        <f>retention_N!BV12/retention_N!BT12</f>
        <v>#DIV/0!</v>
      </c>
      <c r="AT12" s="43" t="e">
        <f>retention_N!BW12/retention_N!BT12</f>
        <v>#DIV/0!</v>
      </c>
      <c r="AU12" s="38" t="e">
        <f>retention_N!BZ12/retention_N!BY12</f>
        <v>#DIV/0!</v>
      </c>
      <c r="AV12" s="38" t="e">
        <f>retention_N!CA12/retention_N!BY12</f>
        <v>#DIV/0!</v>
      </c>
      <c r="AW12" s="43" t="e">
        <f>retention_N!CB12/retention_N!BY12</f>
        <v>#DIV/0!</v>
      </c>
      <c r="AX12" s="38" t="e">
        <f>retention_N!CC12/retention_N!CB12</f>
        <v>#DIV/0!</v>
      </c>
      <c r="AY12" s="38" t="e">
        <f>retention_N!CD12/retention_N!CB12</f>
        <v>#DIV/0!</v>
      </c>
      <c r="AZ12" s="43" t="e">
        <f>retention_N!CE12/retention_N!CB12</f>
        <v>#DIV/0!</v>
      </c>
      <c r="BA12" s="38" t="e">
        <f>retention_N!CJ12/retention_N!CI12</f>
        <v>#DIV/0!</v>
      </c>
      <c r="BB12" s="38" t="e">
        <f>retention_N!CK12/retention_N!CI12</f>
        <v>#DIV/0!</v>
      </c>
      <c r="BC12" s="43" t="e">
        <f>retention_N!CL12/retention_N!CI12</f>
        <v>#DIV/0!</v>
      </c>
      <c r="BD12" s="38" t="e">
        <f>retention_N!CO12/retention_N!CN12</f>
        <v>#DIV/0!</v>
      </c>
      <c r="BE12" s="38" t="e">
        <f>retention_N!CP12/retention_N!CN12</f>
        <v>#DIV/0!</v>
      </c>
      <c r="BF12" s="43" t="e">
        <f>retention_N!CQ12/retention_N!CN12</f>
        <v>#DIV/0!</v>
      </c>
      <c r="BG12" s="38" t="e">
        <f>retention_N!CT12/retention_N!CS12</f>
        <v>#DIV/0!</v>
      </c>
      <c r="BH12" s="38" t="e">
        <f>retention_N!CU12/retention_N!CS12</f>
        <v>#DIV/0!</v>
      </c>
      <c r="BI12" s="43" t="e">
        <f>retention_N!CV12/retention_N!CS12</f>
        <v>#DIV/0!</v>
      </c>
      <c r="BJ12" s="38" t="e">
        <f>retention_N!CY12/retention_N!CX12</f>
        <v>#DIV/0!</v>
      </c>
      <c r="BK12" s="38" t="e">
        <f>retention_N!CZ12/retention_N!CX12</f>
        <v>#DIV/0!</v>
      </c>
      <c r="BL12" s="43" t="e">
        <f>retention_N!DA12/retention_N!CX12</f>
        <v>#DIV/0!</v>
      </c>
      <c r="BM12" s="38" t="e">
        <f>retention_N!DD12/retention_N!DC12</f>
        <v>#DIV/0!</v>
      </c>
      <c r="BN12" s="38" t="e">
        <f>retention_N!DE12/retention_N!DC12</f>
        <v>#DIV/0!</v>
      </c>
      <c r="BO12" s="43" t="e">
        <f>retention_N!DF12/retention_N!DC12</f>
        <v>#DIV/0!</v>
      </c>
      <c r="BP12" s="38" t="e">
        <f>retention_N!DI12/retention_N!DH12</f>
        <v>#DIV/0!</v>
      </c>
      <c r="BQ12" s="38" t="e">
        <f>retention_N!DJ12/retention_N!DH12</f>
        <v>#DIV/0!</v>
      </c>
      <c r="BR12" s="43" t="e">
        <f>retention_N!DK12/retention_N!DH12</f>
        <v>#DIV/0!</v>
      </c>
      <c r="BS12" s="38" t="e">
        <f>retention_N!DN12/retention_N!DM12</f>
        <v>#DIV/0!</v>
      </c>
      <c r="BT12" s="38" t="e">
        <f>retention_N!DO12/retention_N!DM12</f>
        <v>#DIV/0!</v>
      </c>
      <c r="BU12" s="43" t="e">
        <f>retention_N!DP12/retention_N!DM12</f>
        <v>#DIV/0!</v>
      </c>
      <c r="BV12" s="18" t="e">
        <f>retention_N!DS12/retention_N!DR12</f>
        <v>#DIV/0!</v>
      </c>
      <c r="BW12" s="18" t="e">
        <f>retention_N!DT12/retention_N!DR12</f>
        <v>#DIV/0!</v>
      </c>
      <c r="BX12" s="18" t="e">
        <f>retention_N!DU12/retention_N!DR12</f>
        <v>#DIV/0!</v>
      </c>
      <c r="BY12" s="116" t="e">
        <f t="shared" si="1"/>
        <v>#DIV/0!</v>
      </c>
      <c r="BZ12" s="116" t="e">
        <f t="shared" si="2"/>
        <v>#DIV/0!</v>
      </c>
      <c r="CA12" s="208" t="e">
        <f t="shared" si="3"/>
        <v>#DIV/0!</v>
      </c>
    </row>
    <row r="13" spans="1:80" ht="14.25" customHeight="1" thickBot="1" x14ac:dyDescent="0.25">
      <c r="A13" s="118" t="s">
        <v>10</v>
      </c>
      <c r="B13" s="119">
        <f>retention_N!C13/retention_N!$B13</f>
        <v>0.63503222026947859</v>
      </c>
      <c r="C13" s="119">
        <f>retention_N!D13/retention_N!$B13</f>
        <v>0.11364967779730521</v>
      </c>
      <c r="D13" s="119">
        <f>retention_N!E13/retention_N!$B13</f>
        <v>0.25131810193321619</v>
      </c>
      <c r="E13" s="120">
        <f>retention_N!H13/retention_N!$G13</f>
        <v>0.61335578002244673</v>
      </c>
      <c r="F13" s="120">
        <f>retention_N!I13/retention_N!$G13</f>
        <v>0.12401795735129069</v>
      </c>
      <c r="G13" s="119">
        <f>retention_N!J13/retention_N!$G13</f>
        <v>0.26262626262626265</v>
      </c>
      <c r="H13" s="120">
        <f>retention_N!M13/retention_N!$L13</f>
        <v>0.56670341786108047</v>
      </c>
      <c r="I13" s="120">
        <f>retention_N!N13/retention_N!$L13</f>
        <v>0.15435501653803749</v>
      </c>
      <c r="J13" s="119">
        <f>retention_N!O13/retention_N!$L13</f>
        <v>0.27894156560088201</v>
      </c>
      <c r="K13" s="119">
        <f>retention_N!R13/retention_N!$Q13</f>
        <v>0.59439775910364145</v>
      </c>
      <c r="L13" s="119">
        <f>retention_N!S13/retention_N!$Q13</f>
        <v>0.14005602240896359</v>
      </c>
      <c r="M13" s="119">
        <f>retention_N!T13/retention_N!$Q13</f>
        <v>0.26554621848739496</v>
      </c>
      <c r="N13" s="119">
        <f>retention_N!W13/retention_N!$V13</f>
        <v>0.58382936507936511</v>
      </c>
      <c r="O13" s="119" t="e">
        <f>#REF!</f>
        <v>#REF!</v>
      </c>
      <c r="P13" s="121">
        <f>retention_N!Y13/retention_N!$V13</f>
        <v>0.28472222222222221</v>
      </c>
      <c r="Q13" s="119">
        <f>retention_N!AB13/retention_N!$AA13</f>
        <v>0.57999999999999996</v>
      </c>
      <c r="R13" s="119">
        <f>retention_N!AC13/retention_N!$AA13</f>
        <v>0.12512820512820513</v>
      </c>
      <c r="S13" s="119">
        <f>retention_N!AD13/retention_N!$AA13</f>
        <v>0.29487179487179488</v>
      </c>
      <c r="T13" s="119">
        <f>retention_N!AG13/retention_N!$AF13</f>
        <v>0.57237152286657234</v>
      </c>
      <c r="U13" s="119">
        <f>retention_N!AH13/retention_N!$AF13</f>
        <v>0.12965582272512965</v>
      </c>
      <c r="V13" s="119">
        <f>retention_N!AI13/retention_N!$AF13</f>
        <v>0.29797265440829795</v>
      </c>
      <c r="W13" s="119">
        <f>retention_N!AL13/retention_N!$AK13</f>
        <v>0.59588100686498857</v>
      </c>
      <c r="X13" s="119">
        <f>retention_N!AM13/retention_N!$AK13</f>
        <v>0.1368421052631579</v>
      </c>
      <c r="Y13" s="119">
        <f>retention_N!AN13/retention_N!$AK13</f>
        <v>0.26727688787185355</v>
      </c>
      <c r="Z13" s="119">
        <f>retention_N!AQ13/retention_N!$AP13</f>
        <v>0.58089229382604779</v>
      </c>
      <c r="AA13" s="119">
        <f>retention_N!AR13/retention_N!$AP13</f>
        <v>0.1369986480396575</v>
      </c>
      <c r="AB13" s="121">
        <f>retention_N!AS13/retention_N!$AP13</f>
        <v>0.28210905813429471</v>
      </c>
      <c r="AC13" s="119">
        <f>retention_N!AV13/retention_N!$AU13</f>
        <v>0.60676156583629892</v>
      </c>
      <c r="AD13" s="119">
        <f>retention_N!AW13/retention_N!$AU13</f>
        <v>0.13701067615658363</v>
      </c>
      <c r="AE13" s="121">
        <f>retention_N!AX13/retention_N!$AU13</f>
        <v>0.25622775800711745</v>
      </c>
      <c r="AF13" s="119">
        <f>retention_N!BA13/retention_N!AZ13</f>
        <v>0.59270386266094421</v>
      </c>
      <c r="AG13" s="119">
        <f>retention_N!BB13/retention_N!AZ13</f>
        <v>0.14034334763948497</v>
      </c>
      <c r="AH13" s="121">
        <f>retention_N!BC13/retention_N!AZ13</f>
        <v>0.26695278969957081</v>
      </c>
      <c r="AI13" s="119">
        <f>retention_N!BF13/retention_N!BE13</f>
        <v>0.60161870503597126</v>
      </c>
      <c r="AJ13" s="119">
        <f>retention_N!BG13/retention_N!BE13</f>
        <v>0.13129496402877697</v>
      </c>
      <c r="AK13" s="121">
        <f>retention_N!BH13/retention_N!BE13</f>
        <v>0.2670863309352518</v>
      </c>
      <c r="AL13" s="119">
        <f>retention_N!BK13/retention_N!BJ13</f>
        <v>0.58839285714285716</v>
      </c>
      <c r="AM13" s="119">
        <f>retention_N!BL13/retention_N!BJ13</f>
        <v>0.11473214285714285</v>
      </c>
      <c r="AN13" s="121">
        <f>retention_N!BM13/retention_N!BJ13</f>
        <v>0.296875</v>
      </c>
      <c r="AO13" s="119">
        <f>retention_N!BP13/retention_N!BO13</f>
        <v>0.60567556120288013</v>
      </c>
      <c r="AP13" s="119">
        <f>retention_N!BQ13/retention_N!BO13</f>
        <v>0.17577297755188478</v>
      </c>
      <c r="AQ13" s="121">
        <f>retention_N!BR13/retention_N!BO13</f>
        <v>0.21855146124523506</v>
      </c>
      <c r="AR13" s="119">
        <f>retention_N!BU13/retention_N!BT13</f>
        <v>0.58792329661362708</v>
      </c>
      <c r="AS13" s="119">
        <f>retention_N!BV13/retention_N!BT13</f>
        <v>0.19339045287637699</v>
      </c>
      <c r="AT13" s="121">
        <f>retention_N!BW13/retention_N!BT13</f>
        <v>0.21868625050999593</v>
      </c>
      <c r="AU13" s="119">
        <f>retention_N!BZ13/retention_N!BY13</f>
        <v>0.58174273858921166</v>
      </c>
      <c r="AV13" s="119">
        <f>retention_N!CA13/retention_N!BY13</f>
        <v>0.18257261410788381</v>
      </c>
      <c r="AW13" s="121">
        <f>retention_N!CB13/retention_N!BY13</f>
        <v>0.23568464730290456</v>
      </c>
      <c r="AX13" s="119">
        <f>retention_N!CE13/retention_N!CD13</f>
        <v>0.56221020092735707</v>
      </c>
      <c r="AY13" s="119">
        <f>retention_N!CF13/retention_N!CD13</f>
        <v>0.18740340030911901</v>
      </c>
      <c r="AZ13" s="121">
        <f>retention_N!CG13/retention_N!CD13</f>
        <v>0.25038639876352398</v>
      </c>
      <c r="BA13" s="119">
        <f>retention_N!CJ13/retention_N!CI13</f>
        <v>0.58307086614173231</v>
      </c>
      <c r="BB13" s="119">
        <f>retention_N!CK13/retention_N!CI13</f>
        <v>0.18307086614173229</v>
      </c>
      <c r="BC13" s="121">
        <f>retention_N!CL13/retention_N!CI13</f>
        <v>0.23385826771653542</v>
      </c>
      <c r="BD13" s="119">
        <f>retention_N!CO13/retention_N!CN13</f>
        <v>0.57531985142385478</v>
      </c>
      <c r="BE13" s="119">
        <f>retention_N!CP13/retention_N!CN13</f>
        <v>0.18860916219562526</v>
      </c>
      <c r="BF13" s="121">
        <f>retention_N!CQ13/retention_N!CN13</f>
        <v>0.23607098638052001</v>
      </c>
      <c r="BG13" s="119">
        <f>retention_N!CT13/retention_N!CS13</f>
        <v>0.56849570735349009</v>
      </c>
      <c r="BH13" s="119">
        <f>retention_N!CU13/retention_N!CS13</f>
        <v>0.1937290033594625</v>
      </c>
      <c r="BI13" s="121">
        <f>retention_N!CV13/retention_N!CS13</f>
        <v>0.23777528928704741</v>
      </c>
      <c r="BJ13" s="119">
        <f>retention_N!CY13/retention_N!CX13</f>
        <v>0.58722919042189281</v>
      </c>
      <c r="BK13" s="119">
        <f>retention_N!CZ13/retention_N!CX13</f>
        <v>0.19878373242113265</v>
      </c>
      <c r="BL13" s="121">
        <f>retention_N!DA13/retention_N!CX13</f>
        <v>0.21398707715697454</v>
      </c>
      <c r="BM13" s="119">
        <f>retention_N!DD13/retention_N!DC13</f>
        <v>0.55741410488245935</v>
      </c>
      <c r="BN13" s="119">
        <f>retention_N!DE13/retention_N!DC13</f>
        <v>0.17314647377938516</v>
      </c>
      <c r="BO13" s="121">
        <f>retention_N!DF13/retention_N!DC13</f>
        <v>0.26943942133815552</v>
      </c>
      <c r="BP13" s="119">
        <f>retention_N!DI13/retention_N!DH13</f>
        <v>0.58048032703117014</v>
      </c>
      <c r="BQ13" s="119">
        <f>retention_N!DJ13/retention_N!DH13</f>
        <v>0.17118037812979051</v>
      </c>
      <c r="BR13" s="121">
        <f>retention_N!DK13/retention_N!DH13</f>
        <v>0.24833929483903935</v>
      </c>
      <c r="BS13" s="119">
        <f>retention_N!DN13/retention_N!DM13</f>
        <v>0.59429400386847198</v>
      </c>
      <c r="BT13" s="119">
        <f>retention_N!DO13/retention_N!DM13</f>
        <v>0.15764023210831721</v>
      </c>
      <c r="BU13" s="121">
        <f>retention_N!DP13/retention_N!DM13</f>
        <v>0.24806576402321084</v>
      </c>
      <c r="BV13" s="119">
        <f>retention_N!DS13/retention_N!DR13</f>
        <v>0.62020109689213898</v>
      </c>
      <c r="BW13" s="119">
        <f>retention_N!DT13/retention_N!DR13</f>
        <v>0.15904936014625229</v>
      </c>
      <c r="BX13" s="207">
        <f>retention_N!DU13/retention_N!DR13</f>
        <v>0.22074954296160879</v>
      </c>
      <c r="BY13" s="122">
        <f t="shared" si="1"/>
        <v>0.58792374461922658</v>
      </c>
      <c r="BZ13" s="122">
        <f t="shared" si="2"/>
        <v>0.17196003531697557</v>
      </c>
      <c r="CA13" s="210">
        <f t="shared" si="3"/>
        <v>0.24011622006379785</v>
      </c>
    </row>
    <row r="15" spans="1:80" x14ac:dyDescent="0.2">
      <c r="AZ15" s="138"/>
      <c r="BA15" s="138"/>
      <c r="BD15" s="138"/>
      <c r="BG15" s="138"/>
    </row>
    <row r="16" spans="1:80" x14ac:dyDescent="0.2">
      <c r="BA16" s="138"/>
      <c r="BD16" s="138"/>
      <c r="BG16" s="138"/>
    </row>
    <row r="17" spans="53:60" x14ac:dyDescent="0.2">
      <c r="BA17" s="138"/>
      <c r="BB17" s="138"/>
      <c r="BD17" s="138"/>
      <c r="BE17" s="138"/>
      <c r="BG17" s="138"/>
      <c r="BH17" s="138"/>
    </row>
    <row r="18" spans="53:60" x14ac:dyDescent="0.2">
      <c r="BA18" s="138"/>
      <c r="BD18" s="138"/>
      <c r="BG18" s="138"/>
    </row>
    <row r="19" spans="53:60" x14ac:dyDescent="0.2">
      <c r="BA19" s="138"/>
      <c r="BD19" s="138"/>
      <c r="BG19" s="138"/>
    </row>
    <row r="20" spans="53:60" x14ac:dyDescent="0.2">
      <c r="BA20" s="138"/>
      <c r="BD20" s="138"/>
      <c r="BG20" s="138"/>
    </row>
    <row r="21" spans="53:60" x14ac:dyDescent="0.2">
      <c r="BA21" s="138"/>
      <c r="BD21" s="138"/>
      <c r="BG21" s="138"/>
    </row>
    <row r="22" spans="53:60" x14ac:dyDescent="0.2">
      <c r="BA22" s="138"/>
      <c r="BD22" s="138"/>
      <c r="BG22" s="138"/>
    </row>
    <row r="23" spans="53:60" x14ac:dyDescent="0.2">
      <c r="BA23" s="138"/>
      <c r="BD23" s="138"/>
      <c r="BG23" s="138"/>
    </row>
    <row r="24" spans="53:60" x14ac:dyDescent="0.2">
      <c r="BA24" s="138"/>
      <c r="BD24" s="138"/>
      <c r="BG24" s="138"/>
    </row>
    <row r="25" spans="53:60" x14ac:dyDescent="0.2">
      <c r="BA25" s="138"/>
      <c r="BD25" s="138"/>
      <c r="BG25" s="138"/>
    </row>
    <row r="26" spans="53:60" x14ac:dyDescent="0.2">
      <c r="BA26" s="138"/>
      <c r="BD26" s="138"/>
      <c r="BG26" s="138"/>
    </row>
    <row r="27" spans="53:60" x14ac:dyDescent="0.2">
      <c r="BA27" s="138"/>
      <c r="BD27" s="138"/>
      <c r="BG27" s="138"/>
    </row>
    <row r="28" spans="53:60" x14ac:dyDescent="0.2">
      <c r="BA28" s="138"/>
      <c r="BD28" s="138"/>
      <c r="BG28" s="138"/>
    </row>
  </sheetData>
  <phoneticPr fontId="2" type="noConversion"/>
  <pageMargins left="0.27" right="0.17" top="1" bottom="1" header="0.5" footer="0.5"/>
  <pageSetup paperSize="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S58"/>
  <sheetViews>
    <sheetView tabSelected="1" workbookViewId="0">
      <pane xSplit="1" ySplit="3" topLeftCell="BY4" activePane="bottomRight" state="frozen"/>
      <selection activeCell="BY57" sqref="BY57:CC70"/>
      <selection pane="topRight" activeCell="BY57" sqref="BY57:CC70"/>
      <selection pane="bottomLeft" activeCell="BY57" sqref="BY57:CC70"/>
      <selection pane="bottomRight" activeCell="CP59" sqref="CP59"/>
    </sheetView>
  </sheetViews>
  <sheetFormatPr defaultRowHeight="12.75" x14ac:dyDescent="0.2"/>
  <cols>
    <col min="34" max="42" width="6" customWidth="1"/>
    <col min="43" max="53" width="6.28515625" customWidth="1"/>
    <col min="54" max="81" width="6.140625" customWidth="1"/>
    <col min="82" max="97" width="11.7109375" customWidth="1"/>
  </cols>
  <sheetData>
    <row r="1" spans="1:97" ht="13.5" thickBot="1" x14ac:dyDescent="0.25">
      <c r="K1" s="4"/>
      <c r="L1" s="4"/>
      <c r="M1" s="4"/>
      <c r="N1" s="4"/>
    </row>
    <row r="2" spans="1:97" ht="13.5" thickBot="1" x14ac:dyDescent="0.25">
      <c r="A2" s="262"/>
      <c r="B2" s="264">
        <v>1995</v>
      </c>
      <c r="C2" s="260"/>
      <c r="D2" s="260"/>
      <c r="E2" s="265"/>
      <c r="F2" s="264">
        <v>1996</v>
      </c>
      <c r="G2" s="260"/>
      <c r="H2" s="260"/>
      <c r="I2" s="265"/>
      <c r="J2" s="264">
        <v>1997</v>
      </c>
      <c r="K2" s="260"/>
      <c r="L2" s="260"/>
      <c r="M2" s="265"/>
      <c r="N2" s="264">
        <v>1998</v>
      </c>
      <c r="O2" s="260"/>
      <c r="P2" s="260"/>
      <c r="Q2" s="260"/>
      <c r="R2" s="264">
        <v>1999</v>
      </c>
      <c r="S2" s="260"/>
      <c r="T2" s="260"/>
      <c r="U2" s="265"/>
      <c r="V2" s="260">
        <v>2000</v>
      </c>
      <c r="W2" s="260"/>
      <c r="X2" s="260"/>
      <c r="Y2" s="260"/>
      <c r="Z2" s="264">
        <v>2001</v>
      </c>
      <c r="AA2" s="260"/>
      <c r="AB2" s="260"/>
      <c r="AC2" s="261"/>
      <c r="AD2" s="264">
        <v>2002</v>
      </c>
      <c r="AE2" s="260"/>
      <c r="AF2" s="260"/>
      <c r="AG2" s="261"/>
      <c r="AH2" s="264">
        <v>2003</v>
      </c>
      <c r="AI2" s="260"/>
      <c r="AJ2" s="260"/>
      <c r="AK2" s="260"/>
      <c r="AL2" s="259">
        <v>2004</v>
      </c>
      <c r="AM2" s="260"/>
      <c r="AN2" s="260"/>
      <c r="AO2" s="261"/>
      <c r="AP2" s="257">
        <v>2005</v>
      </c>
      <c r="AQ2" s="257"/>
      <c r="AR2" s="257"/>
      <c r="AS2" s="258"/>
      <c r="AT2" s="257">
        <v>2006</v>
      </c>
      <c r="AU2" s="257"/>
      <c r="AV2" s="257"/>
      <c r="AW2" s="258"/>
      <c r="AX2" s="257">
        <v>2007</v>
      </c>
      <c r="AY2" s="257"/>
      <c r="AZ2" s="257"/>
      <c r="BA2" s="258"/>
      <c r="BB2" s="257">
        <v>2008</v>
      </c>
      <c r="BC2" s="257"/>
      <c r="BD2" s="257"/>
      <c r="BE2" s="258"/>
      <c r="BF2" s="257">
        <v>2009</v>
      </c>
      <c r="BG2" s="257"/>
      <c r="BH2" s="257"/>
      <c r="BI2" s="258"/>
      <c r="BJ2" s="257">
        <v>2010</v>
      </c>
      <c r="BK2" s="257"/>
      <c r="BL2" s="257"/>
      <c r="BM2" s="258"/>
      <c r="BN2" s="257">
        <v>2011</v>
      </c>
      <c r="BO2" s="257"/>
      <c r="BP2" s="257"/>
      <c r="BQ2" s="258"/>
      <c r="BR2" s="257">
        <v>2012</v>
      </c>
      <c r="BS2" s="257"/>
      <c r="BT2" s="257"/>
      <c r="BU2" s="258"/>
      <c r="BV2" s="257">
        <v>2013</v>
      </c>
      <c r="BW2" s="257"/>
      <c r="BX2" s="257"/>
      <c r="BY2" s="258"/>
      <c r="BZ2" s="257">
        <v>2014</v>
      </c>
      <c r="CA2" s="257"/>
      <c r="CB2" s="257"/>
      <c r="CC2" s="258"/>
      <c r="CD2" s="257">
        <v>2015</v>
      </c>
      <c r="CE2" s="257"/>
      <c r="CF2" s="257"/>
      <c r="CG2" s="258"/>
      <c r="CH2" s="257">
        <v>2016</v>
      </c>
      <c r="CI2" s="257"/>
      <c r="CJ2" s="257"/>
      <c r="CK2" s="258"/>
      <c r="CL2" s="257">
        <v>2017</v>
      </c>
      <c r="CM2" s="257"/>
      <c r="CN2" s="257"/>
      <c r="CO2" s="258"/>
      <c r="CP2" s="257">
        <v>2018</v>
      </c>
      <c r="CQ2" s="257"/>
      <c r="CR2" s="257"/>
      <c r="CS2" s="258"/>
    </row>
    <row r="3" spans="1:97" s="168" customFormat="1" ht="26.25" thickBot="1" x14ac:dyDescent="0.25">
      <c r="A3" s="263"/>
      <c r="B3" s="159" t="s">
        <v>11</v>
      </c>
      <c r="C3" s="160" t="s">
        <v>0</v>
      </c>
      <c r="D3" s="160" t="s">
        <v>1</v>
      </c>
      <c r="E3" s="161" t="s">
        <v>36</v>
      </c>
      <c r="F3" s="159" t="s">
        <v>11</v>
      </c>
      <c r="G3" s="160" t="s">
        <v>0</v>
      </c>
      <c r="H3" s="160" t="s">
        <v>1</v>
      </c>
      <c r="I3" s="161" t="s">
        <v>36</v>
      </c>
      <c r="J3" s="159" t="s">
        <v>11</v>
      </c>
      <c r="K3" s="160" t="s">
        <v>0</v>
      </c>
      <c r="L3" s="160" t="s">
        <v>1</v>
      </c>
      <c r="M3" s="161" t="s">
        <v>36</v>
      </c>
      <c r="N3" s="160" t="s">
        <v>11</v>
      </c>
      <c r="O3" s="160" t="s">
        <v>0</v>
      </c>
      <c r="P3" s="160" t="s">
        <v>1</v>
      </c>
      <c r="Q3" s="161" t="s">
        <v>36</v>
      </c>
      <c r="R3" s="160" t="s">
        <v>11</v>
      </c>
      <c r="S3" s="160" t="s">
        <v>0</v>
      </c>
      <c r="T3" s="160" t="s">
        <v>1</v>
      </c>
      <c r="U3" s="161" t="s">
        <v>36</v>
      </c>
      <c r="V3" s="159" t="s">
        <v>11</v>
      </c>
      <c r="W3" s="160" t="s">
        <v>0</v>
      </c>
      <c r="X3" s="160" t="s">
        <v>1</v>
      </c>
      <c r="Y3" s="161" t="s">
        <v>36</v>
      </c>
      <c r="Z3" s="160" t="s">
        <v>11</v>
      </c>
      <c r="AA3" s="160" t="s">
        <v>0</v>
      </c>
      <c r="AB3" s="160" t="s">
        <v>1</v>
      </c>
      <c r="AC3" s="161" t="s">
        <v>36</v>
      </c>
      <c r="AD3" s="160" t="s">
        <v>11</v>
      </c>
      <c r="AE3" s="160" t="s">
        <v>0</v>
      </c>
      <c r="AF3" s="160" t="s">
        <v>1</v>
      </c>
      <c r="AG3" s="161" t="s">
        <v>36</v>
      </c>
      <c r="AH3" s="160" t="s">
        <v>11</v>
      </c>
      <c r="AI3" s="160" t="s">
        <v>0</v>
      </c>
      <c r="AJ3" s="160" t="s">
        <v>1</v>
      </c>
      <c r="AK3" s="162" t="s">
        <v>36</v>
      </c>
      <c r="AL3" s="163" t="s">
        <v>11</v>
      </c>
      <c r="AM3" s="160" t="s">
        <v>0</v>
      </c>
      <c r="AN3" s="160" t="s">
        <v>1</v>
      </c>
      <c r="AO3" s="164" t="s">
        <v>36</v>
      </c>
      <c r="AP3" s="165" t="s">
        <v>11</v>
      </c>
      <c r="AQ3" s="166" t="s">
        <v>0</v>
      </c>
      <c r="AR3" s="166" t="s">
        <v>1</v>
      </c>
      <c r="AS3" s="167" t="s">
        <v>36</v>
      </c>
      <c r="AT3" s="165" t="s">
        <v>11</v>
      </c>
      <c r="AU3" s="166" t="s">
        <v>0</v>
      </c>
      <c r="AV3" s="166" t="s">
        <v>1</v>
      </c>
      <c r="AW3" s="167" t="s">
        <v>36</v>
      </c>
      <c r="AX3" s="165" t="s">
        <v>11</v>
      </c>
      <c r="AY3" s="166" t="s">
        <v>0</v>
      </c>
      <c r="AZ3" s="166" t="s">
        <v>1</v>
      </c>
      <c r="BA3" s="167" t="s">
        <v>36</v>
      </c>
      <c r="BB3" s="165" t="s">
        <v>11</v>
      </c>
      <c r="BC3" s="166" t="s">
        <v>0</v>
      </c>
      <c r="BD3" s="166" t="s">
        <v>1</v>
      </c>
      <c r="BE3" s="167" t="s">
        <v>36</v>
      </c>
      <c r="BF3" s="165" t="s">
        <v>11</v>
      </c>
      <c r="BG3" s="166" t="s">
        <v>0</v>
      </c>
      <c r="BH3" s="166" t="s">
        <v>1</v>
      </c>
      <c r="BI3" s="167" t="s">
        <v>36</v>
      </c>
      <c r="BJ3" s="165" t="s">
        <v>11</v>
      </c>
      <c r="BK3" s="166" t="s">
        <v>0</v>
      </c>
      <c r="BL3" s="166" t="s">
        <v>1</v>
      </c>
      <c r="BM3" s="167" t="s">
        <v>36</v>
      </c>
      <c r="BN3" s="165" t="s">
        <v>11</v>
      </c>
      <c r="BO3" s="166" t="s">
        <v>0</v>
      </c>
      <c r="BP3" s="166" t="s">
        <v>1</v>
      </c>
      <c r="BQ3" s="167" t="s">
        <v>36</v>
      </c>
      <c r="BR3" s="165" t="s">
        <v>11</v>
      </c>
      <c r="BS3" s="166" t="s">
        <v>0</v>
      </c>
      <c r="BT3" s="166" t="s">
        <v>1</v>
      </c>
      <c r="BU3" s="167" t="s">
        <v>36</v>
      </c>
      <c r="BV3" s="165" t="s">
        <v>11</v>
      </c>
      <c r="BW3" s="166" t="s">
        <v>0</v>
      </c>
      <c r="BX3" s="166" t="s">
        <v>1</v>
      </c>
      <c r="BY3" s="167" t="s">
        <v>36</v>
      </c>
      <c r="BZ3" s="165" t="s">
        <v>11</v>
      </c>
      <c r="CA3" s="166" t="s">
        <v>0</v>
      </c>
      <c r="CB3" s="166" t="s">
        <v>1</v>
      </c>
      <c r="CC3" s="167" t="s">
        <v>36</v>
      </c>
      <c r="CD3" s="165" t="s">
        <v>11</v>
      </c>
      <c r="CE3" s="166" t="s">
        <v>0</v>
      </c>
      <c r="CF3" s="166" t="s">
        <v>1</v>
      </c>
      <c r="CG3" s="167" t="s">
        <v>36</v>
      </c>
      <c r="CH3" s="165" t="s">
        <v>11</v>
      </c>
      <c r="CI3" s="166" t="s">
        <v>0</v>
      </c>
      <c r="CJ3" s="166" t="s">
        <v>1</v>
      </c>
      <c r="CK3" s="167" t="s">
        <v>36</v>
      </c>
      <c r="CL3" s="165" t="s">
        <v>11</v>
      </c>
      <c r="CM3" s="166" t="s">
        <v>0</v>
      </c>
      <c r="CN3" s="166" t="s">
        <v>1</v>
      </c>
      <c r="CO3" s="167" t="s">
        <v>36</v>
      </c>
      <c r="CP3" s="165" t="s">
        <v>11</v>
      </c>
      <c r="CQ3" s="166" t="s">
        <v>0</v>
      </c>
      <c r="CR3" s="166" t="s">
        <v>1</v>
      </c>
      <c r="CS3" s="167" t="s">
        <v>36</v>
      </c>
    </row>
    <row r="4" spans="1:97" ht="13.5" thickTop="1" x14ac:dyDescent="0.2">
      <c r="A4" s="1" t="s">
        <v>3</v>
      </c>
      <c r="B4" s="7">
        <v>332</v>
      </c>
      <c r="C4" s="7">
        <v>110</v>
      </c>
      <c r="D4" s="7">
        <v>38</v>
      </c>
      <c r="E4" s="7">
        <f>B4-(C4+D4)</f>
        <v>184</v>
      </c>
      <c r="F4" s="7">
        <v>362</v>
      </c>
      <c r="G4" s="7">
        <v>96</v>
      </c>
      <c r="H4" s="7">
        <v>45</v>
      </c>
      <c r="I4" s="8">
        <f t="shared" ref="I4:I9" si="0">F4-(G4+H4)</f>
        <v>221</v>
      </c>
      <c r="J4" s="7">
        <v>395</v>
      </c>
      <c r="K4" s="7">
        <v>123</v>
      </c>
      <c r="L4" s="7">
        <v>47</v>
      </c>
      <c r="M4" s="8">
        <f t="shared" ref="M4:M9" si="1">J4-(K4+L4)</f>
        <v>225</v>
      </c>
      <c r="N4" s="7">
        <v>432</v>
      </c>
      <c r="O4" s="7">
        <v>135</v>
      </c>
      <c r="P4" s="7">
        <v>58</v>
      </c>
      <c r="Q4" s="8">
        <f t="shared" ref="Q4:Q9" si="2">N4-(O4+P4)</f>
        <v>239</v>
      </c>
      <c r="R4" s="7">
        <v>494</v>
      </c>
      <c r="S4" s="7">
        <v>147</v>
      </c>
      <c r="T4" s="7">
        <v>66</v>
      </c>
      <c r="U4" s="8">
        <f t="shared" ref="U4:U13" si="3">R4-(S4+T4)</f>
        <v>281</v>
      </c>
      <c r="V4" s="44">
        <v>493</v>
      </c>
      <c r="W4" s="7">
        <v>156</v>
      </c>
      <c r="X4" s="7">
        <v>55</v>
      </c>
      <c r="Y4" s="8">
        <f t="shared" ref="Y4:Y13" si="4">V4-(W4+X4)</f>
        <v>282</v>
      </c>
      <c r="Z4" s="7">
        <v>560</v>
      </c>
      <c r="AA4" s="7">
        <v>180</v>
      </c>
      <c r="AB4" s="7">
        <v>70</v>
      </c>
      <c r="AC4" s="8">
        <f t="shared" ref="AC4:AC13" si="5">Z4-(AA4+AB4)</f>
        <v>310</v>
      </c>
      <c r="AD4" s="7">
        <v>524</v>
      </c>
      <c r="AE4" s="7">
        <v>165</v>
      </c>
      <c r="AF4" s="7">
        <v>72</v>
      </c>
      <c r="AG4" s="8">
        <f t="shared" ref="AG4:AG11" si="6">AD4-(AE4+AF4)</f>
        <v>287</v>
      </c>
      <c r="AH4" s="7">
        <v>618</v>
      </c>
      <c r="AI4" s="7">
        <v>199</v>
      </c>
      <c r="AJ4" s="7">
        <v>55</v>
      </c>
      <c r="AK4" s="59">
        <f t="shared" ref="AK4:AK13" si="7">AH4-(AI4+AJ4)</f>
        <v>364</v>
      </c>
      <c r="AL4" s="143">
        <v>604</v>
      </c>
      <c r="AM4" s="7">
        <v>195</v>
      </c>
      <c r="AN4" s="7">
        <v>49</v>
      </c>
      <c r="AO4" s="12">
        <f t="shared" ref="AO4:AO13" si="8">AL4-(AM4+AN4)</f>
        <v>360</v>
      </c>
      <c r="AP4" s="143">
        <v>681</v>
      </c>
      <c r="AQ4" s="7">
        <v>218</v>
      </c>
      <c r="AR4" s="7">
        <v>72</v>
      </c>
      <c r="AS4" s="12">
        <f t="shared" ref="AS4:AS13" si="9">AP4-(AQ4+AR4)</f>
        <v>391</v>
      </c>
      <c r="AT4" s="143">
        <v>630</v>
      </c>
      <c r="AU4" s="7">
        <v>221</v>
      </c>
      <c r="AV4" s="7">
        <v>65</v>
      </c>
      <c r="AW4" s="12">
        <f>AT4-(AU4+AV4)</f>
        <v>344</v>
      </c>
      <c r="AX4" s="143">
        <v>698</v>
      </c>
      <c r="AY4" s="7">
        <v>242</v>
      </c>
      <c r="AZ4" s="7">
        <v>76</v>
      </c>
      <c r="BA4" s="12">
        <f>AX4-(AY4+AZ4)</f>
        <v>380</v>
      </c>
      <c r="BB4" s="143">
        <v>702</v>
      </c>
      <c r="BC4" s="7">
        <v>282</v>
      </c>
      <c r="BD4" s="7">
        <v>57</v>
      </c>
      <c r="BE4" s="12">
        <f>BB4-(BC4+BD4)</f>
        <v>363</v>
      </c>
      <c r="BF4" s="143">
        <v>777</v>
      </c>
      <c r="BG4" s="7">
        <v>271</v>
      </c>
      <c r="BH4" s="7">
        <v>66</v>
      </c>
      <c r="BI4" s="12">
        <f>BF4-(BG4+BH4)</f>
        <v>440</v>
      </c>
      <c r="BJ4" s="143">
        <v>866</v>
      </c>
      <c r="BK4" s="7">
        <v>360</v>
      </c>
      <c r="BL4" s="7">
        <v>73</v>
      </c>
      <c r="BM4" s="12">
        <f>BJ4-(BK4+BL4)</f>
        <v>433</v>
      </c>
      <c r="BN4" s="143">
        <v>811</v>
      </c>
      <c r="BO4" s="7">
        <v>320</v>
      </c>
      <c r="BP4" s="7">
        <v>103</v>
      </c>
      <c r="BQ4" s="12">
        <f>BN4-(BO4+BP4)</f>
        <v>388</v>
      </c>
      <c r="BR4" s="143">
        <v>904</v>
      </c>
      <c r="BS4" s="7">
        <v>406</v>
      </c>
      <c r="BT4" s="7">
        <v>124</v>
      </c>
      <c r="BU4" s="12">
        <f>BR4-(BS4+BT4)</f>
        <v>374</v>
      </c>
      <c r="BV4" s="143">
        <v>1006</v>
      </c>
      <c r="BW4" s="7">
        <v>406</v>
      </c>
      <c r="BX4" s="7">
        <v>183</v>
      </c>
      <c r="BY4" s="12">
        <f>BV4-(BW4+BX4)</f>
        <v>417</v>
      </c>
      <c r="BZ4" s="143">
        <v>886</v>
      </c>
      <c r="CA4" s="7">
        <v>415</v>
      </c>
      <c r="CB4" s="7">
        <v>105</v>
      </c>
      <c r="CC4" s="12">
        <f>BZ4-(CA4+CB4)</f>
        <v>366</v>
      </c>
      <c r="CD4" s="143">
        <v>873</v>
      </c>
      <c r="CE4" s="7">
        <v>395</v>
      </c>
      <c r="CF4" s="7">
        <v>121</v>
      </c>
      <c r="CG4" s="12">
        <f>CD4-(CE4+CF4)</f>
        <v>357</v>
      </c>
      <c r="CH4" s="143">
        <v>909</v>
      </c>
      <c r="CI4" s="7">
        <v>407</v>
      </c>
      <c r="CJ4" s="7">
        <v>138</v>
      </c>
      <c r="CK4" s="12">
        <f>CH4-(CI4+CJ4)</f>
        <v>364</v>
      </c>
      <c r="CL4" s="143">
        <v>826</v>
      </c>
      <c r="CM4" s="7">
        <v>379</v>
      </c>
      <c r="CN4" s="7">
        <v>114</v>
      </c>
      <c r="CO4" s="12">
        <f>CL4-(CM4+CN4)</f>
        <v>333</v>
      </c>
      <c r="CP4" s="198">
        <v>961</v>
      </c>
      <c r="CQ4" s="198">
        <v>437</v>
      </c>
      <c r="CR4" s="198">
        <v>132</v>
      </c>
      <c r="CS4" s="203">
        <v>392</v>
      </c>
    </row>
    <row r="5" spans="1:97" x14ac:dyDescent="0.2">
      <c r="A5" s="2" t="s">
        <v>4</v>
      </c>
      <c r="B5" s="8">
        <v>172</v>
      </c>
      <c r="C5" s="8">
        <v>55</v>
      </c>
      <c r="D5" s="8">
        <v>19</v>
      </c>
      <c r="E5" s="8">
        <f t="shared" ref="E5:E9" si="10">B5-(C5+D5)</f>
        <v>98</v>
      </c>
      <c r="F5" s="8">
        <v>153</v>
      </c>
      <c r="G5" s="8">
        <v>38</v>
      </c>
      <c r="H5" s="8">
        <v>18</v>
      </c>
      <c r="I5" s="8">
        <f t="shared" si="0"/>
        <v>97</v>
      </c>
      <c r="J5" s="8">
        <v>179</v>
      </c>
      <c r="K5" s="8">
        <v>56</v>
      </c>
      <c r="L5" s="8">
        <v>26</v>
      </c>
      <c r="M5" s="8">
        <f t="shared" si="1"/>
        <v>97</v>
      </c>
      <c r="N5" s="8">
        <v>193</v>
      </c>
      <c r="O5" s="8">
        <v>52</v>
      </c>
      <c r="P5" s="8">
        <v>34</v>
      </c>
      <c r="Q5" s="8">
        <f t="shared" si="2"/>
        <v>107</v>
      </c>
      <c r="R5" s="8">
        <v>239</v>
      </c>
      <c r="S5" s="8">
        <v>77</v>
      </c>
      <c r="T5" s="8">
        <v>41</v>
      </c>
      <c r="U5" s="8">
        <f t="shared" si="3"/>
        <v>121</v>
      </c>
      <c r="V5" s="45">
        <v>221</v>
      </c>
      <c r="W5" s="8">
        <v>55</v>
      </c>
      <c r="X5" s="8">
        <v>33</v>
      </c>
      <c r="Y5" s="8">
        <f t="shared" si="4"/>
        <v>133</v>
      </c>
      <c r="Z5" s="8">
        <v>219</v>
      </c>
      <c r="AA5" s="8">
        <v>64</v>
      </c>
      <c r="AB5" s="8">
        <v>37</v>
      </c>
      <c r="AC5" s="8">
        <f t="shared" si="5"/>
        <v>118</v>
      </c>
      <c r="AD5" s="8">
        <v>238</v>
      </c>
      <c r="AE5" s="8">
        <v>62</v>
      </c>
      <c r="AF5" s="8">
        <v>43</v>
      </c>
      <c r="AG5" s="8">
        <f t="shared" si="6"/>
        <v>133</v>
      </c>
      <c r="AH5" s="8">
        <v>311</v>
      </c>
      <c r="AI5" s="8">
        <v>81</v>
      </c>
      <c r="AJ5" s="8">
        <v>46</v>
      </c>
      <c r="AK5" s="59">
        <f t="shared" si="7"/>
        <v>184</v>
      </c>
      <c r="AL5" s="2">
        <v>264</v>
      </c>
      <c r="AM5" s="8">
        <v>57</v>
      </c>
      <c r="AN5" s="8">
        <v>39</v>
      </c>
      <c r="AO5" s="12">
        <f t="shared" si="8"/>
        <v>168</v>
      </c>
      <c r="AP5" s="2">
        <v>323</v>
      </c>
      <c r="AQ5" s="8">
        <v>83</v>
      </c>
      <c r="AR5" s="8">
        <v>52</v>
      </c>
      <c r="AS5" s="12">
        <f t="shared" si="9"/>
        <v>188</v>
      </c>
      <c r="AT5" s="2">
        <v>271</v>
      </c>
      <c r="AU5" s="8">
        <v>77</v>
      </c>
      <c r="AV5" s="8">
        <v>51</v>
      </c>
      <c r="AW5" s="12">
        <f t="shared" ref="AW5:AW13" si="11">AT5-(AU5+AV5)</f>
        <v>143</v>
      </c>
      <c r="AX5" s="2">
        <v>301</v>
      </c>
      <c r="AY5" s="8">
        <v>98</v>
      </c>
      <c r="AZ5" s="8">
        <v>44</v>
      </c>
      <c r="BA5" s="12">
        <f t="shared" ref="BA5:BA13" si="12">AX5-(AY5+AZ5)</f>
        <v>159</v>
      </c>
      <c r="BB5" s="2">
        <v>274</v>
      </c>
      <c r="BC5" s="8">
        <v>80</v>
      </c>
      <c r="BD5" s="8">
        <v>45</v>
      </c>
      <c r="BE5" s="12">
        <f t="shared" ref="BE5:BE12" si="13">BB5-(BC5+BD5)</f>
        <v>149</v>
      </c>
      <c r="BF5" s="2">
        <v>248</v>
      </c>
      <c r="BG5" s="8">
        <v>70</v>
      </c>
      <c r="BH5" s="8">
        <v>42</v>
      </c>
      <c r="BI5" s="12">
        <f t="shared" ref="BI5:BI12" si="14">BF5-(BG5+BH5)</f>
        <v>136</v>
      </c>
      <c r="BJ5" s="2">
        <v>238</v>
      </c>
      <c r="BK5" s="8">
        <v>73</v>
      </c>
      <c r="BL5" s="8">
        <v>32</v>
      </c>
      <c r="BM5" s="12">
        <f>BJ5-(BK5+BL5)</f>
        <v>133</v>
      </c>
      <c r="BN5" s="2">
        <v>252</v>
      </c>
      <c r="BO5" s="8">
        <v>73</v>
      </c>
      <c r="BP5" s="8">
        <v>31</v>
      </c>
      <c r="BQ5" s="12">
        <f>BN5-(BO5+BP5)</f>
        <v>148</v>
      </c>
      <c r="BR5" s="2">
        <v>245</v>
      </c>
      <c r="BS5" s="8">
        <v>101</v>
      </c>
      <c r="BT5" s="8">
        <v>38</v>
      </c>
      <c r="BU5" s="12">
        <f>BR5-(BS5+BT5)</f>
        <v>106</v>
      </c>
      <c r="BV5" s="2">
        <v>307</v>
      </c>
      <c r="BW5" s="8">
        <v>107</v>
      </c>
      <c r="BX5" s="8">
        <v>57</v>
      </c>
      <c r="BY5" s="12">
        <f>BV5-(BW5+BX5)</f>
        <v>143</v>
      </c>
      <c r="BZ5" s="2">
        <v>295</v>
      </c>
      <c r="CA5" s="8">
        <v>121</v>
      </c>
      <c r="CB5" s="8">
        <v>34</v>
      </c>
      <c r="CC5" s="12">
        <f>BZ5-(CA5+CB5)</f>
        <v>140</v>
      </c>
      <c r="CD5" s="2">
        <v>352</v>
      </c>
      <c r="CE5" s="8">
        <v>129</v>
      </c>
      <c r="CF5" s="8">
        <v>55</v>
      </c>
      <c r="CG5" s="12">
        <f>CD5-(CE5+CF5)</f>
        <v>168</v>
      </c>
      <c r="CH5" s="2">
        <v>324</v>
      </c>
      <c r="CI5" s="8">
        <v>118</v>
      </c>
      <c r="CJ5" s="8">
        <v>54</v>
      </c>
      <c r="CK5" s="12">
        <f>CH5-(CI5+CJ5)</f>
        <v>152</v>
      </c>
      <c r="CL5" s="2">
        <v>338</v>
      </c>
      <c r="CM5" s="8">
        <v>130</v>
      </c>
      <c r="CN5" s="8">
        <v>45</v>
      </c>
      <c r="CO5" s="12">
        <f>CL5-(CM5+CN5)</f>
        <v>163</v>
      </c>
      <c r="CP5" s="198">
        <v>344</v>
      </c>
      <c r="CQ5" s="198">
        <v>141</v>
      </c>
      <c r="CR5" s="198">
        <v>47</v>
      </c>
      <c r="CS5" s="204">
        <v>155</v>
      </c>
    </row>
    <row r="6" spans="1:97" x14ac:dyDescent="0.2">
      <c r="A6" s="2" t="s">
        <v>5</v>
      </c>
      <c r="B6" s="8">
        <v>139</v>
      </c>
      <c r="C6" s="8">
        <v>45</v>
      </c>
      <c r="D6" s="8">
        <v>19</v>
      </c>
      <c r="E6" s="8">
        <f t="shared" si="10"/>
        <v>75</v>
      </c>
      <c r="F6" s="8">
        <v>144</v>
      </c>
      <c r="G6" s="8">
        <v>47</v>
      </c>
      <c r="H6" s="8">
        <v>25</v>
      </c>
      <c r="I6" s="8">
        <f t="shared" si="0"/>
        <v>72</v>
      </c>
      <c r="J6" s="8">
        <v>180</v>
      </c>
      <c r="K6" s="8">
        <v>56</v>
      </c>
      <c r="L6" s="8">
        <v>34</v>
      </c>
      <c r="M6" s="8">
        <f t="shared" si="1"/>
        <v>90</v>
      </c>
      <c r="N6" s="8">
        <v>179</v>
      </c>
      <c r="O6" s="8">
        <v>58</v>
      </c>
      <c r="P6" s="8">
        <v>32</v>
      </c>
      <c r="Q6" s="8">
        <f t="shared" si="2"/>
        <v>89</v>
      </c>
      <c r="R6" s="8">
        <v>202</v>
      </c>
      <c r="S6" s="8">
        <v>70</v>
      </c>
      <c r="T6" s="8">
        <v>33</v>
      </c>
      <c r="U6" s="8">
        <f t="shared" si="3"/>
        <v>99</v>
      </c>
      <c r="V6" s="45">
        <v>191</v>
      </c>
      <c r="W6" s="8">
        <v>65</v>
      </c>
      <c r="X6" s="8">
        <v>27</v>
      </c>
      <c r="Y6" s="8">
        <f t="shared" si="4"/>
        <v>99</v>
      </c>
      <c r="Z6" s="8">
        <v>181</v>
      </c>
      <c r="AA6" s="8">
        <v>46</v>
      </c>
      <c r="AB6" s="8">
        <v>36</v>
      </c>
      <c r="AC6" s="8">
        <f t="shared" si="5"/>
        <v>99</v>
      </c>
      <c r="AD6" s="8">
        <v>185</v>
      </c>
      <c r="AE6" s="8">
        <v>59</v>
      </c>
      <c r="AF6" s="8">
        <v>27</v>
      </c>
      <c r="AG6" s="8">
        <f t="shared" si="6"/>
        <v>99</v>
      </c>
      <c r="AH6" s="8">
        <v>219</v>
      </c>
      <c r="AI6" s="8">
        <v>57</v>
      </c>
      <c r="AJ6" s="8">
        <v>52</v>
      </c>
      <c r="AK6" s="59">
        <f t="shared" si="7"/>
        <v>110</v>
      </c>
      <c r="AL6" s="2">
        <v>198</v>
      </c>
      <c r="AM6" s="8">
        <v>57</v>
      </c>
      <c r="AN6" s="8">
        <v>36</v>
      </c>
      <c r="AO6" s="12">
        <f t="shared" si="8"/>
        <v>105</v>
      </c>
      <c r="AP6" s="2">
        <v>196</v>
      </c>
      <c r="AQ6" s="8">
        <v>62</v>
      </c>
      <c r="AR6" s="8">
        <v>41</v>
      </c>
      <c r="AS6" s="12">
        <f t="shared" si="9"/>
        <v>93</v>
      </c>
      <c r="AT6" s="2">
        <v>142</v>
      </c>
      <c r="AU6" s="8">
        <v>51</v>
      </c>
      <c r="AV6" s="8">
        <v>28</v>
      </c>
      <c r="AW6" s="12">
        <f t="shared" si="11"/>
        <v>63</v>
      </c>
      <c r="AX6" s="2">
        <v>114</v>
      </c>
      <c r="AY6" s="8">
        <v>31</v>
      </c>
      <c r="AZ6" s="8">
        <v>21</v>
      </c>
      <c r="BA6" s="12">
        <f t="shared" si="12"/>
        <v>62</v>
      </c>
      <c r="BB6" s="2">
        <v>125</v>
      </c>
      <c r="BC6" s="8">
        <v>50</v>
      </c>
      <c r="BD6" s="8">
        <v>14</v>
      </c>
      <c r="BE6" s="12">
        <f t="shared" si="13"/>
        <v>61</v>
      </c>
      <c r="BF6" s="2">
        <v>107</v>
      </c>
      <c r="BG6" s="8">
        <v>37</v>
      </c>
      <c r="BH6" s="8">
        <v>22</v>
      </c>
      <c r="BI6" s="12">
        <f t="shared" si="14"/>
        <v>48</v>
      </c>
      <c r="BJ6" s="2">
        <v>120</v>
      </c>
      <c r="BK6" s="8">
        <v>41</v>
      </c>
      <c r="BL6" s="8">
        <v>22</v>
      </c>
      <c r="BM6" s="12">
        <f t="shared" ref="BM6:BM13" si="15">BJ6-(BK6+BL6)</f>
        <v>57</v>
      </c>
      <c r="BN6" s="2">
        <v>101</v>
      </c>
      <c r="BO6" s="8">
        <v>40</v>
      </c>
      <c r="BP6" s="8">
        <v>19</v>
      </c>
      <c r="BQ6" s="12">
        <f t="shared" ref="BQ6:BQ13" si="16">BN6-(BO6+BP6)</f>
        <v>42</v>
      </c>
      <c r="BR6" s="2">
        <v>92</v>
      </c>
      <c r="BS6" s="8">
        <v>46</v>
      </c>
      <c r="BT6" s="8">
        <v>14</v>
      </c>
      <c r="BU6" s="12">
        <f t="shared" ref="BU6:BU13" si="17">BR6-(BS6+BT6)</f>
        <v>32</v>
      </c>
      <c r="BV6" s="2">
        <v>72</v>
      </c>
      <c r="BW6" s="8">
        <v>32</v>
      </c>
      <c r="BX6" s="8">
        <v>17</v>
      </c>
      <c r="BY6" s="12">
        <f t="shared" ref="BY6:BY12" si="18">BV6-(BW6+BX6)</f>
        <v>23</v>
      </c>
      <c r="BZ6" s="2">
        <v>74</v>
      </c>
      <c r="CA6" s="8">
        <v>33</v>
      </c>
      <c r="CB6" s="8">
        <v>14</v>
      </c>
      <c r="CC6" s="12">
        <f t="shared" ref="CC6:CC12" si="19">BZ6-(CA6+CB6)</f>
        <v>27</v>
      </c>
      <c r="CD6" s="2">
        <v>79</v>
      </c>
      <c r="CE6" s="8">
        <v>36</v>
      </c>
      <c r="CF6" s="8">
        <v>16</v>
      </c>
      <c r="CG6" s="12">
        <f t="shared" ref="CG6:CG12" si="20">CD6-(CE6+CF6)</f>
        <v>27</v>
      </c>
      <c r="CH6" s="2">
        <v>85</v>
      </c>
      <c r="CI6" s="8">
        <v>44</v>
      </c>
      <c r="CJ6" s="8">
        <v>9</v>
      </c>
      <c r="CK6" s="12">
        <f t="shared" ref="CK6:CK12" si="21">CH6-(CI6+CJ6)</f>
        <v>32</v>
      </c>
      <c r="CL6" s="2">
        <v>72</v>
      </c>
      <c r="CM6" s="8">
        <v>37</v>
      </c>
      <c r="CN6" s="8">
        <v>13</v>
      </c>
      <c r="CO6" s="12">
        <f t="shared" ref="CO6:CO12" si="22">CL6-(CM6+CN6)</f>
        <v>22</v>
      </c>
      <c r="CP6" s="198">
        <v>67</v>
      </c>
      <c r="CQ6" s="198">
        <v>36</v>
      </c>
      <c r="CR6" s="198">
        <v>9</v>
      </c>
      <c r="CS6" s="204">
        <v>22</v>
      </c>
    </row>
    <row r="7" spans="1:97" x14ac:dyDescent="0.2">
      <c r="A7" s="2" t="s">
        <v>6</v>
      </c>
      <c r="B7" s="8">
        <v>194</v>
      </c>
      <c r="C7" s="8">
        <v>39</v>
      </c>
      <c r="D7" s="8">
        <v>29</v>
      </c>
      <c r="E7" s="8">
        <f t="shared" si="10"/>
        <v>126</v>
      </c>
      <c r="F7" s="8">
        <v>198</v>
      </c>
      <c r="G7" s="8">
        <v>42</v>
      </c>
      <c r="H7" s="8">
        <v>37</v>
      </c>
      <c r="I7" s="8">
        <f t="shared" si="0"/>
        <v>119</v>
      </c>
      <c r="J7" s="8">
        <v>213</v>
      </c>
      <c r="K7" s="8">
        <v>50</v>
      </c>
      <c r="L7" s="8">
        <v>43</v>
      </c>
      <c r="M7" s="8">
        <f t="shared" si="1"/>
        <v>120</v>
      </c>
      <c r="N7" s="8">
        <v>242</v>
      </c>
      <c r="O7" s="8">
        <v>68</v>
      </c>
      <c r="P7" s="8">
        <v>49</v>
      </c>
      <c r="Q7" s="8">
        <f t="shared" si="2"/>
        <v>125</v>
      </c>
      <c r="R7" s="8">
        <v>305</v>
      </c>
      <c r="S7" s="8">
        <v>61</v>
      </c>
      <c r="T7" s="8">
        <v>62</v>
      </c>
      <c r="U7" s="8">
        <f t="shared" si="3"/>
        <v>182</v>
      </c>
      <c r="V7" s="45">
        <v>236</v>
      </c>
      <c r="W7" s="8">
        <v>53</v>
      </c>
      <c r="X7" s="8">
        <v>46</v>
      </c>
      <c r="Y7" s="8">
        <f t="shared" si="4"/>
        <v>137</v>
      </c>
      <c r="Z7" s="8">
        <v>281</v>
      </c>
      <c r="AA7" s="8">
        <v>47</v>
      </c>
      <c r="AB7" s="8">
        <v>71</v>
      </c>
      <c r="AC7" s="8">
        <f t="shared" si="5"/>
        <v>163</v>
      </c>
      <c r="AD7" s="8">
        <v>273</v>
      </c>
      <c r="AE7" s="8">
        <v>62</v>
      </c>
      <c r="AF7" s="8">
        <v>60</v>
      </c>
      <c r="AG7" s="8">
        <f t="shared" si="6"/>
        <v>151</v>
      </c>
      <c r="AH7" s="8">
        <v>235</v>
      </c>
      <c r="AI7" s="8">
        <v>44</v>
      </c>
      <c r="AJ7" s="8">
        <v>37</v>
      </c>
      <c r="AK7" s="59">
        <f t="shared" si="7"/>
        <v>154</v>
      </c>
      <c r="AL7" s="2">
        <v>166</v>
      </c>
      <c r="AM7" s="8">
        <v>41</v>
      </c>
      <c r="AN7" s="8">
        <v>27</v>
      </c>
      <c r="AO7" s="12">
        <f t="shared" si="8"/>
        <v>98</v>
      </c>
      <c r="AP7" s="2">
        <v>173</v>
      </c>
      <c r="AQ7" s="8">
        <v>38</v>
      </c>
      <c r="AR7" s="8">
        <v>21</v>
      </c>
      <c r="AS7" s="12">
        <f t="shared" si="9"/>
        <v>114</v>
      </c>
      <c r="AT7" s="2">
        <v>196</v>
      </c>
      <c r="AU7" s="8">
        <v>45</v>
      </c>
      <c r="AV7" s="8">
        <v>34</v>
      </c>
      <c r="AW7" s="12">
        <f t="shared" si="11"/>
        <v>117</v>
      </c>
      <c r="AX7" s="2">
        <v>142</v>
      </c>
      <c r="AY7" s="8">
        <v>30</v>
      </c>
      <c r="AZ7" s="8">
        <v>17</v>
      </c>
      <c r="BA7" s="12">
        <f t="shared" si="12"/>
        <v>95</v>
      </c>
      <c r="BB7" s="2">
        <v>168</v>
      </c>
      <c r="BC7" s="8">
        <v>46</v>
      </c>
      <c r="BD7" s="8">
        <v>25</v>
      </c>
      <c r="BE7" s="12">
        <f t="shared" si="13"/>
        <v>97</v>
      </c>
      <c r="BF7" s="2">
        <v>132</v>
      </c>
      <c r="BG7" s="8">
        <v>37</v>
      </c>
      <c r="BH7" s="8">
        <v>18</v>
      </c>
      <c r="BI7" s="12">
        <f t="shared" si="14"/>
        <v>77</v>
      </c>
      <c r="BJ7" s="2">
        <v>144</v>
      </c>
      <c r="BK7" s="8">
        <v>49</v>
      </c>
      <c r="BL7" s="8">
        <v>18</v>
      </c>
      <c r="BM7" s="12">
        <f t="shared" si="15"/>
        <v>77</v>
      </c>
      <c r="BN7" s="2">
        <v>187</v>
      </c>
      <c r="BO7" s="8">
        <v>59</v>
      </c>
      <c r="BP7" s="8">
        <v>22</v>
      </c>
      <c r="BQ7" s="12">
        <f t="shared" si="16"/>
        <v>106</v>
      </c>
      <c r="BR7" s="2">
        <v>232</v>
      </c>
      <c r="BS7" s="8">
        <v>95</v>
      </c>
      <c r="BT7" s="8">
        <v>21</v>
      </c>
      <c r="BU7" s="12">
        <f t="shared" si="17"/>
        <v>116</v>
      </c>
      <c r="BV7" s="2">
        <f>266+24</f>
        <v>290</v>
      </c>
      <c r="BW7" s="8">
        <v>116</v>
      </c>
      <c r="BX7" s="8">
        <v>37</v>
      </c>
      <c r="BY7" s="12">
        <f t="shared" si="18"/>
        <v>137</v>
      </c>
      <c r="BZ7" s="2">
        <v>351</v>
      </c>
      <c r="CA7" s="8">
        <v>152</v>
      </c>
      <c r="CB7" s="8">
        <v>49</v>
      </c>
      <c r="CC7" s="12">
        <f t="shared" si="19"/>
        <v>150</v>
      </c>
      <c r="CD7" s="2">
        <v>434</v>
      </c>
      <c r="CE7" s="8">
        <v>179</v>
      </c>
      <c r="CF7" s="8">
        <v>48</v>
      </c>
      <c r="CG7" s="12">
        <f t="shared" si="20"/>
        <v>207</v>
      </c>
      <c r="CH7" s="2">
        <v>427</v>
      </c>
      <c r="CI7" s="8">
        <v>184</v>
      </c>
      <c r="CJ7" s="8">
        <v>59</v>
      </c>
      <c r="CK7" s="12">
        <f t="shared" si="21"/>
        <v>184</v>
      </c>
      <c r="CL7" s="2">
        <v>452</v>
      </c>
      <c r="CM7" s="8">
        <v>185</v>
      </c>
      <c r="CN7" s="8">
        <v>70</v>
      </c>
      <c r="CO7" s="12">
        <f t="shared" si="22"/>
        <v>197</v>
      </c>
      <c r="CP7" s="198">
        <v>521</v>
      </c>
      <c r="CQ7" s="198">
        <v>233</v>
      </c>
      <c r="CR7" s="198">
        <v>61</v>
      </c>
      <c r="CS7" s="204">
        <v>227</v>
      </c>
    </row>
    <row r="8" spans="1:97" x14ac:dyDescent="0.2">
      <c r="A8" s="2" t="s">
        <v>7</v>
      </c>
      <c r="B8" s="8">
        <v>182</v>
      </c>
      <c r="C8" s="8">
        <v>20</v>
      </c>
      <c r="D8" s="8">
        <v>60</v>
      </c>
      <c r="E8" s="8">
        <f t="shared" si="10"/>
        <v>102</v>
      </c>
      <c r="F8" s="8">
        <v>131</v>
      </c>
      <c r="G8" s="8">
        <v>16</v>
      </c>
      <c r="H8" s="8">
        <v>43</v>
      </c>
      <c r="I8" s="8">
        <f t="shared" si="0"/>
        <v>72</v>
      </c>
      <c r="J8" s="8">
        <v>144</v>
      </c>
      <c r="K8" s="8">
        <v>23</v>
      </c>
      <c r="L8" s="8">
        <v>46</v>
      </c>
      <c r="M8" s="8">
        <f t="shared" si="1"/>
        <v>75</v>
      </c>
      <c r="N8" s="8">
        <v>117</v>
      </c>
      <c r="O8" s="8">
        <v>15</v>
      </c>
      <c r="P8" s="8">
        <v>34</v>
      </c>
      <c r="Q8" s="8">
        <f t="shared" si="2"/>
        <v>68</v>
      </c>
      <c r="R8" s="8">
        <v>116</v>
      </c>
      <c r="S8" s="8">
        <v>12</v>
      </c>
      <c r="T8" s="8">
        <v>44</v>
      </c>
      <c r="U8" s="8">
        <f t="shared" si="3"/>
        <v>60</v>
      </c>
      <c r="V8" s="45">
        <v>75</v>
      </c>
      <c r="W8" s="8">
        <v>15</v>
      </c>
      <c r="X8" s="8">
        <v>23</v>
      </c>
      <c r="Y8" s="8">
        <f t="shared" si="4"/>
        <v>37</v>
      </c>
      <c r="Z8" s="8">
        <v>69</v>
      </c>
      <c r="AA8" s="8">
        <v>12</v>
      </c>
      <c r="AB8" s="8">
        <v>20</v>
      </c>
      <c r="AC8" s="8">
        <f t="shared" si="5"/>
        <v>37</v>
      </c>
      <c r="AD8" s="8">
        <v>79</v>
      </c>
      <c r="AE8" s="8">
        <v>10</v>
      </c>
      <c r="AF8" s="8">
        <v>23</v>
      </c>
      <c r="AG8" s="8">
        <f t="shared" si="6"/>
        <v>46</v>
      </c>
      <c r="AH8" s="8">
        <v>84</v>
      </c>
      <c r="AI8" s="8">
        <v>17</v>
      </c>
      <c r="AJ8" s="8">
        <v>18</v>
      </c>
      <c r="AK8" s="59">
        <f t="shared" si="7"/>
        <v>49</v>
      </c>
      <c r="AL8" s="2">
        <v>124</v>
      </c>
      <c r="AM8" s="8">
        <v>19</v>
      </c>
      <c r="AN8" s="8">
        <v>31</v>
      </c>
      <c r="AO8" s="12">
        <f t="shared" si="8"/>
        <v>74</v>
      </c>
      <c r="AP8" s="2">
        <v>145</v>
      </c>
      <c r="AQ8" s="8">
        <v>28</v>
      </c>
      <c r="AR8" s="8">
        <v>23</v>
      </c>
      <c r="AS8" s="12">
        <f t="shared" si="9"/>
        <v>94</v>
      </c>
      <c r="AT8" s="2">
        <v>214</v>
      </c>
      <c r="AU8" s="8">
        <v>48</v>
      </c>
      <c r="AV8" s="8">
        <v>37</v>
      </c>
      <c r="AW8" s="12">
        <f t="shared" si="11"/>
        <v>129</v>
      </c>
      <c r="AX8" s="2">
        <v>211</v>
      </c>
      <c r="AY8" s="8">
        <v>60</v>
      </c>
      <c r="AZ8" s="8">
        <v>31</v>
      </c>
      <c r="BA8" s="12">
        <f t="shared" si="12"/>
        <v>120</v>
      </c>
      <c r="BB8" s="2">
        <v>229</v>
      </c>
      <c r="BC8" s="8">
        <v>72</v>
      </c>
      <c r="BD8" s="8">
        <v>49</v>
      </c>
      <c r="BE8" s="12">
        <f t="shared" si="13"/>
        <v>108</v>
      </c>
      <c r="BF8" s="2">
        <v>321</v>
      </c>
      <c r="BG8" s="8">
        <v>87</v>
      </c>
      <c r="BH8" s="8">
        <v>62</v>
      </c>
      <c r="BI8" s="12">
        <f t="shared" si="14"/>
        <v>172</v>
      </c>
      <c r="BJ8" s="2">
        <v>303</v>
      </c>
      <c r="BK8" s="8">
        <v>79</v>
      </c>
      <c r="BL8" s="8">
        <v>51</v>
      </c>
      <c r="BM8" s="12">
        <f t="shared" si="15"/>
        <v>173</v>
      </c>
      <c r="BN8" s="2">
        <v>274</v>
      </c>
      <c r="BO8" s="8">
        <v>83</v>
      </c>
      <c r="BP8" s="8">
        <v>47</v>
      </c>
      <c r="BQ8" s="12">
        <f t="shared" si="16"/>
        <v>144</v>
      </c>
      <c r="BR8" s="2">
        <v>347</v>
      </c>
      <c r="BS8" s="8">
        <v>108</v>
      </c>
      <c r="BT8" s="8">
        <v>77</v>
      </c>
      <c r="BU8" s="12">
        <f t="shared" si="17"/>
        <v>162</v>
      </c>
      <c r="BV8" s="2">
        <v>327</v>
      </c>
      <c r="BW8" s="8">
        <v>104</v>
      </c>
      <c r="BX8" s="8">
        <v>90</v>
      </c>
      <c r="BY8" s="12">
        <f t="shared" si="18"/>
        <v>133</v>
      </c>
      <c r="BZ8" s="2">
        <v>326</v>
      </c>
      <c r="CA8" s="8">
        <v>137</v>
      </c>
      <c r="CB8" s="8">
        <v>60</v>
      </c>
      <c r="CC8" s="12">
        <f t="shared" si="19"/>
        <v>129</v>
      </c>
      <c r="CD8" s="2">
        <v>347</v>
      </c>
      <c r="CE8" s="8">
        <v>135</v>
      </c>
      <c r="CF8" s="8">
        <v>77</v>
      </c>
      <c r="CG8" s="12">
        <f t="shared" si="20"/>
        <v>135</v>
      </c>
      <c r="CH8" s="2">
        <v>305</v>
      </c>
      <c r="CI8" s="8">
        <v>140</v>
      </c>
      <c r="CJ8" s="8">
        <v>60</v>
      </c>
      <c r="CK8" s="12">
        <f t="shared" si="21"/>
        <v>105</v>
      </c>
      <c r="CL8" s="2">
        <v>290</v>
      </c>
      <c r="CM8" s="8">
        <v>124</v>
      </c>
      <c r="CN8" s="8">
        <v>48</v>
      </c>
      <c r="CO8" s="12">
        <f t="shared" si="22"/>
        <v>118</v>
      </c>
      <c r="CP8" s="198">
        <v>295</v>
      </c>
      <c r="CQ8" s="198">
        <v>111</v>
      </c>
      <c r="CR8" s="198">
        <v>65</v>
      </c>
      <c r="CS8" s="204">
        <v>119</v>
      </c>
    </row>
    <row r="9" spans="1:97" x14ac:dyDescent="0.2">
      <c r="A9" s="2" t="s">
        <v>8</v>
      </c>
      <c r="B9" s="8">
        <v>108</v>
      </c>
      <c r="C9" s="8">
        <v>23</v>
      </c>
      <c r="D9" s="8">
        <v>23</v>
      </c>
      <c r="E9" s="8">
        <f t="shared" si="10"/>
        <v>62</v>
      </c>
      <c r="F9" s="8">
        <v>95</v>
      </c>
      <c r="G9" s="8">
        <v>22</v>
      </c>
      <c r="H9" s="8">
        <v>15</v>
      </c>
      <c r="I9" s="8">
        <f t="shared" si="0"/>
        <v>58</v>
      </c>
      <c r="J9" s="8">
        <v>80</v>
      </c>
      <c r="K9" s="8">
        <v>19</v>
      </c>
      <c r="L9" s="8">
        <v>15</v>
      </c>
      <c r="M9" s="8">
        <f t="shared" si="1"/>
        <v>46</v>
      </c>
      <c r="N9" s="8">
        <v>60</v>
      </c>
      <c r="O9" s="8">
        <v>14</v>
      </c>
      <c r="P9" s="8">
        <v>13</v>
      </c>
      <c r="Q9" s="8">
        <f t="shared" si="2"/>
        <v>33</v>
      </c>
      <c r="R9" s="8">
        <v>68</v>
      </c>
      <c r="S9" s="8">
        <v>20</v>
      </c>
      <c r="T9" s="8">
        <v>11</v>
      </c>
      <c r="U9" s="8">
        <f t="shared" si="3"/>
        <v>37</v>
      </c>
      <c r="V9" s="45">
        <v>85</v>
      </c>
      <c r="W9" s="8">
        <v>28</v>
      </c>
      <c r="X9" s="8">
        <v>13</v>
      </c>
      <c r="Y9" s="8">
        <f t="shared" si="4"/>
        <v>44</v>
      </c>
      <c r="Z9" s="8">
        <v>90</v>
      </c>
      <c r="AA9" s="8">
        <v>19</v>
      </c>
      <c r="AB9" s="8">
        <v>14</v>
      </c>
      <c r="AC9" s="8">
        <f t="shared" si="5"/>
        <v>57</v>
      </c>
      <c r="AD9" s="8">
        <v>118</v>
      </c>
      <c r="AE9" s="8">
        <v>28</v>
      </c>
      <c r="AF9" s="8">
        <v>13</v>
      </c>
      <c r="AG9" s="8">
        <f t="shared" si="6"/>
        <v>77</v>
      </c>
      <c r="AH9" s="8">
        <v>172</v>
      </c>
      <c r="AI9" s="8">
        <v>39</v>
      </c>
      <c r="AJ9" s="8">
        <v>17</v>
      </c>
      <c r="AK9" s="59">
        <f t="shared" si="7"/>
        <v>116</v>
      </c>
      <c r="AL9" s="2">
        <v>230</v>
      </c>
      <c r="AM9" s="8">
        <v>68</v>
      </c>
      <c r="AN9" s="8">
        <v>17</v>
      </c>
      <c r="AO9" s="12">
        <f t="shared" si="8"/>
        <v>145</v>
      </c>
      <c r="AP9" s="2">
        <v>224</v>
      </c>
      <c r="AQ9" s="8">
        <v>59</v>
      </c>
      <c r="AR9" s="8">
        <v>23</v>
      </c>
      <c r="AS9" s="12">
        <f t="shared" si="9"/>
        <v>142</v>
      </c>
      <c r="AT9" s="2">
        <v>271</v>
      </c>
      <c r="AU9" s="8">
        <v>61</v>
      </c>
      <c r="AV9" s="8">
        <v>42</v>
      </c>
      <c r="AW9" s="12">
        <f t="shared" si="11"/>
        <v>168</v>
      </c>
      <c r="AX9" s="2">
        <v>254</v>
      </c>
      <c r="AY9" s="8">
        <v>50</v>
      </c>
      <c r="AZ9" s="8">
        <v>33</v>
      </c>
      <c r="BA9" s="12">
        <f t="shared" si="12"/>
        <v>171</v>
      </c>
      <c r="BB9" s="2">
        <v>307</v>
      </c>
      <c r="BC9" s="8">
        <v>69</v>
      </c>
      <c r="BD9" s="8">
        <v>45</v>
      </c>
      <c r="BE9" s="12">
        <f t="shared" si="13"/>
        <v>193</v>
      </c>
      <c r="BF9" s="2">
        <v>316</v>
      </c>
      <c r="BG9" s="8">
        <v>66</v>
      </c>
      <c r="BH9" s="8">
        <v>45</v>
      </c>
      <c r="BI9" s="12">
        <f t="shared" si="14"/>
        <v>205</v>
      </c>
      <c r="BJ9" s="2">
        <v>138</v>
      </c>
      <c r="BK9" s="8">
        <v>39</v>
      </c>
      <c r="BL9" s="8">
        <v>32</v>
      </c>
      <c r="BM9" s="12">
        <f t="shared" si="15"/>
        <v>67</v>
      </c>
      <c r="BN9" s="2">
        <v>127</v>
      </c>
      <c r="BO9" s="8">
        <v>34</v>
      </c>
      <c r="BP9" s="8">
        <v>17</v>
      </c>
      <c r="BQ9" s="12">
        <f t="shared" si="16"/>
        <v>76</v>
      </c>
      <c r="BR9" s="2">
        <v>133</v>
      </c>
      <c r="BS9" s="8">
        <v>59</v>
      </c>
      <c r="BT9" s="8">
        <v>20</v>
      </c>
      <c r="BU9" s="12">
        <f t="shared" si="17"/>
        <v>54</v>
      </c>
      <c r="BV9" s="2">
        <v>132</v>
      </c>
      <c r="BW9" s="8">
        <v>51</v>
      </c>
      <c r="BX9" s="8">
        <v>34</v>
      </c>
      <c r="BY9" s="12">
        <f t="shared" si="18"/>
        <v>47</v>
      </c>
      <c r="BZ9" s="2">
        <v>166</v>
      </c>
      <c r="CA9" s="8">
        <v>69</v>
      </c>
      <c r="CB9" s="8">
        <v>34</v>
      </c>
      <c r="CC9" s="12">
        <f t="shared" si="19"/>
        <v>63</v>
      </c>
      <c r="CD9" s="2">
        <v>167</v>
      </c>
      <c r="CE9" s="8">
        <v>63</v>
      </c>
      <c r="CF9" s="8">
        <v>36</v>
      </c>
      <c r="CG9" s="12">
        <f t="shared" si="20"/>
        <v>68</v>
      </c>
      <c r="CH9" s="2">
        <v>191</v>
      </c>
      <c r="CI9" s="8">
        <v>94</v>
      </c>
      <c r="CJ9" s="8">
        <v>34</v>
      </c>
      <c r="CK9" s="12">
        <f t="shared" si="21"/>
        <v>63</v>
      </c>
      <c r="CL9" s="2">
        <v>150</v>
      </c>
      <c r="CM9" s="8">
        <v>76</v>
      </c>
      <c r="CN9" s="8">
        <v>21</v>
      </c>
      <c r="CO9" s="12">
        <f t="shared" si="22"/>
        <v>53</v>
      </c>
      <c r="CP9" s="198">
        <v>162</v>
      </c>
      <c r="CQ9" s="198">
        <v>74</v>
      </c>
      <c r="CR9" s="198">
        <v>42</v>
      </c>
      <c r="CS9" s="204">
        <v>46</v>
      </c>
    </row>
    <row r="10" spans="1:97" x14ac:dyDescent="0.2">
      <c r="A10" s="2" t="s">
        <v>9</v>
      </c>
      <c r="B10" s="8">
        <v>225</v>
      </c>
      <c r="C10" s="8"/>
      <c r="D10" s="8">
        <v>74</v>
      </c>
      <c r="E10" s="8">
        <v>151</v>
      </c>
      <c r="F10" s="8">
        <v>247</v>
      </c>
      <c r="G10" s="8"/>
      <c r="H10" s="8"/>
      <c r="I10" s="8">
        <v>150</v>
      </c>
      <c r="J10" s="8">
        <v>276</v>
      </c>
      <c r="K10" s="8"/>
      <c r="L10" s="8"/>
      <c r="M10" s="8">
        <v>175</v>
      </c>
      <c r="N10" s="8">
        <v>240</v>
      </c>
      <c r="O10" s="8"/>
      <c r="P10" s="8"/>
      <c r="Q10" s="59">
        <v>122</v>
      </c>
      <c r="R10" s="8">
        <f t="shared" ref="R10:AJ10" si="23">R11+R12</f>
        <v>283</v>
      </c>
      <c r="S10" s="8">
        <f t="shared" si="23"/>
        <v>4</v>
      </c>
      <c r="T10" s="8">
        <f t="shared" si="23"/>
        <v>117</v>
      </c>
      <c r="U10" s="8">
        <f t="shared" si="3"/>
        <v>162</v>
      </c>
      <c r="V10" s="45">
        <f t="shared" si="23"/>
        <v>481</v>
      </c>
      <c r="W10" s="8">
        <f t="shared" si="23"/>
        <v>5</v>
      </c>
      <c r="X10" s="8">
        <f t="shared" si="23"/>
        <v>216</v>
      </c>
      <c r="Y10" s="8">
        <f t="shared" si="4"/>
        <v>260</v>
      </c>
      <c r="Z10" s="8">
        <f t="shared" si="23"/>
        <v>414</v>
      </c>
      <c r="AA10" s="8">
        <f>AA11+AA12</f>
        <v>4</v>
      </c>
      <c r="AB10" s="8">
        <f t="shared" si="23"/>
        <v>184</v>
      </c>
      <c r="AC10" s="8">
        <f t="shared" si="5"/>
        <v>226</v>
      </c>
      <c r="AD10" s="8">
        <f>AD11+AD12</f>
        <v>368</v>
      </c>
      <c r="AE10" s="8">
        <f t="shared" si="23"/>
        <v>2</v>
      </c>
      <c r="AF10" s="8">
        <f t="shared" si="23"/>
        <v>154</v>
      </c>
      <c r="AG10" s="8">
        <f t="shared" si="6"/>
        <v>212</v>
      </c>
      <c r="AH10" s="8">
        <f t="shared" si="23"/>
        <v>377</v>
      </c>
      <c r="AI10" s="8">
        <f t="shared" si="23"/>
        <v>3</v>
      </c>
      <c r="AJ10" s="8">
        <f t="shared" si="23"/>
        <v>155</v>
      </c>
      <c r="AK10" s="59">
        <f t="shared" si="7"/>
        <v>219</v>
      </c>
      <c r="AL10" s="2">
        <v>364</v>
      </c>
      <c r="AM10" s="8"/>
      <c r="AN10" s="8">
        <v>135</v>
      </c>
      <c r="AO10" s="12">
        <f t="shared" si="8"/>
        <v>229</v>
      </c>
      <c r="AP10" s="2">
        <v>379</v>
      </c>
      <c r="AQ10" s="8">
        <v>0</v>
      </c>
      <c r="AR10" s="8">
        <v>135</v>
      </c>
      <c r="AS10" s="12">
        <f t="shared" si="9"/>
        <v>244</v>
      </c>
      <c r="AT10" s="2">
        <v>461</v>
      </c>
      <c r="AU10" s="8">
        <v>0</v>
      </c>
      <c r="AV10" s="8">
        <v>179</v>
      </c>
      <c r="AW10" s="12">
        <f t="shared" si="11"/>
        <v>282</v>
      </c>
      <c r="AX10" s="2">
        <v>499</v>
      </c>
      <c r="AY10" s="8">
        <v>0</v>
      </c>
      <c r="AZ10" s="8">
        <v>220</v>
      </c>
      <c r="BA10" s="12">
        <f t="shared" si="12"/>
        <v>279</v>
      </c>
      <c r="BB10" s="2">
        <v>443</v>
      </c>
      <c r="BC10" s="8"/>
      <c r="BD10" s="8">
        <v>191</v>
      </c>
      <c r="BE10" s="12">
        <f t="shared" si="13"/>
        <v>252</v>
      </c>
      <c r="BF10" s="2">
        <v>429</v>
      </c>
      <c r="BG10" s="8"/>
      <c r="BH10" s="8">
        <v>201</v>
      </c>
      <c r="BI10" s="12">
        <f t="shared" si="14"/>
        <v>228</v>
      </c>
      <c r="BJ10" s="2">
        <v>415</v>
      </c>
      <c r="BK10" s="8">
        <v>0</v>
      </c>
      <c r="BL10" s="8">
        <v>171</v>
      </c>
      <c r="BM10" s="12">
        <f t="shared" si="15"/>
        <v>244</v>
      </c>
      <c r="BN10" s="2">
        <v>488</v>
      </c>
      <c r="BO10" s="8">
        <v>0</v>
      </c>
      <c r="BP10" s="8">
        <v>175</v>
      </c>
      <c r="BQ10" s="12">
        <f t="shared" si="16"/>
        <v>313</v>
      </c>
      <c r="BR10" s="2">
        <v>408</v>
      </c>
      <c r="BS10" s="8">
        <v>0</v>
      </c>
      <c r="BT10" s="8">
        <v>195</v>
      </c>
      <c r="BU10" s="12">
        <f t="shared" si="17"/>
        <v>213</v>
      </c>
      <c r="BV10" s="2">
        <v>316</v>
      </c>
      <c r="BW10" s="8">
        <v>0</v>
      </c>
      <c r="BX10" s="8">
        <v>158</v>
      </c>
      <c r="BY10" s="12">
        <f t="shared" si="18"/>
        <v>158</v>
      </c>
      <c r="BZ10" s="2">
        <v>311</v>
      </c>
      <c r="CA10" s="8">
        <v>0</v>
      </c>
      <c r="CB10" s="8">
        <v>137</v>
      </c>
      <c r="CC10" s="12">
        <f t="shared" si="19"/>
        <v>174</v>
      </c>
      <c r="CD10" s="2">
        <v>336</v>
      </c>
      <c r="CE10" s="8">
        <v>0</v>
      </c>
      <c r="CF10" s="8">
        <v>158</v>
      </c>
      <c r="CG10" s="12">
        <f t="shared" si="20"/>
        <v>178</v>
      </c>
      <c r="CH10" s="2">
        <v>292</v>
      </c>
      <c r="CI10" s="8">
        <v>0</v>
      </c>
      <c r="CJ10" s="8">
        <v>116</v>
      </c>
      <c r="CK10" s="12">
        <f t="shared" si="21"/>
        <v>176</v>
      </c>
      <c r="CL10" s="2">
        <v>292</v>
      </c>
      <c r="CM10" s="8">
        <v>3</v>
      </c>
      <c r="CN10" s="8">
        <v>133</v>
      </c>
      <c r="CO10" s="12">
        <f t="shared" si="22"/>
        <v>156</v>
      </c>
      <c r="CP10" s="198">
        <v>327</v>
      </c>
      <c r="CQ10" s="198">
        <v>6</v>
      </c>
      <c r="CR10" s="8">
        <v>146</v>
      </c>
      <c r="CS10" s="204">
        <v>175</v>
      </c>
    </row>
    <row r="11" spans="1:97" x14ac:dyDescent="0.2">
      <c r="A11" s="2" t="s">
        <v>12</v>
      </c>
      <c r="B11" s="8">
        <v>225</v>
      </c>
      <c r="C11" s="8">
        <v>0</v>
      </c>
      <c r="D11" s="8">
        <v>74</v>
      </c>
      <c r="E11" s="8">
        <f>B11-(C11+D11)</f>
        <v>151</v>
      </c>
      <c r="F11" s="8">
        <v>247</v>
      </c>
      <c r="G11" s="8">
        <v>2</v>
      </c>
      <c r="H11" s="8">
        <v>95</v>
      </c>
      <c r="I11" s="8">
        <f t="shared" ref="I11" si="24">F11-(G11+H11)</f>
        <v>150</v>
      </c>
      <c r="J11" s="8">
        <v>276</v>
      </c>
      <c r="K11" s="8">
        <v>0</v>
      </c>
      <c r="L11" s="8">
        <v>101</v>
      </c>
      <c r="M11" s="8">
        <f t="shared" ref="M11" si="25">J11-(K11+L11)</f>
        <v>175</v>
      </c>
      <c r="N11" s="8">
        <v>240</v>
      </c>
      <c r="O11" s="8">
        <v>4</v>
      </c>
      <c r="P11" s="8">
        <v>114</v>
      </c>
      <c r="Q11" s="8">
        <f t="shared" ref="Q11:Q13" si="26">N11-(O11+P11)</f>
        <v>122</v>
      </c>
      <c r="R11" s="8">
        <v>259</v>
      </c>
      <c r="S11" s="8">
        <v>4</v>
      </c>
      <c r="T11" s="8">
        <v>106</v>
      </c>
      <c r="U11" s="8">
        <f t="shared" si="3"/>
        <v>149</v>
      </c>
      <c r="V11" s="45">
        <v>462</v>
      </c>
      <c r="W11" s="8">
        <v>5</v>
      </c>
      <c r="X11" s="8">
        <v>208</v>
      </c>
      <c r="Y11" s="8">
        <f t="shared" si="4"/>
        <v>249</v>
      </c>
      <c r="Z11" s="8">
        <v>407</v>
      </c>
      <c r="AA11" s="8">
        <v>4</v>
      </c>
      <c r="AB11" s="8">
        <v>183</v>
      </c>
      <c r="AC11" s="8">
        <f t="shared" si="5"/>
        <v>220</v>
      </c>
      <c r="AD11" s="8">
        <v>368</v>
      </c>
      <c r="AE11" s="8">
        <v>2</v>
      </c>
      <c r="AF11" s="8">
        <v>154</v>
      </c>
      <c r="AG11" s="8">
        <f t="shared" si="6"/>
        <v>212</v>
      </c>
      <c r="AH11" s="8">
        <v>376</v>
      </c>
      <c r="AI11" s="8">
        <v>3</v>
      </c>
      <c r="AJ11" s="8">
        <v>154</v>
      </c>
      <c r="AK11" s="59">
        <f t="shared" si="7"/>
        <v>219</v>
      </c>
      <c r="AL11" s="2">
        <v>364</v>
      </c>
      <c r="AM11" s="8"/>
      <c r="AN11" s="8">
        <v>135</v>
      </c>
      <c r="AO11" s="12">
        <f t="shared" si="8"/>
        <v>229</v>
      </c>
      <c r="AP11" s="2">
        <v>379</v>
      </c>
      <c r="AQ11" s="8"/>
      <c r="AR11" s="8">
        <v>135</v>
      </c>
      <c r="AS11" s="12">
        <f t="shared" si="9"/>
        <v>244</v>
      </c>
      <c r="AT11" s="2">
        <v>461</v>
      </c>
      <c r="AU11" s="8">
        <v>0</v>
      </c>
      <c r="AV11" s="8">
        <v>179</v>
      </c>
      <c r="AW11" s="12">
        <f t="shared" si="11"/>
        <v>282</v>
      </c>
      <c r="AX11" s="2">
        <v>499</v>
      </c>
      <c r="AY11" s="8">
        <v>0</v>
      </c>
      <c r="AZ11" s="8">
        <v>220</v>
      </c>
      <c r="BA11" s="12">
        <f t="shared" si="12"/>
        <v>279</v>
      </c>
      <c r="BB11" s="2">
        <v>443</v>
      </c>
      <c r="BC11" s="8"/>
      <c r="BD11" s="8"/>
      <c r="BE11" s="12">
        <f t="shared" si="13"/>
        <v>443</v>
      </c>
      <c r="BF11" s="2">
        <v>429</v>
      </c>
      <c r="BG11" s="8"/>
      <c r="BH11" s="8"/>
      <c r="BI11" s="12">
        <f t="shared" si="14"/>
        <v>429</v>
      </c>
      <c r="BJ11" s="2">
        <v>415</v>
      </c>
      <c r="BK11" s="8">
        <v>0</v>
      </c>
      <c r="BL11" s="8">
        <v>171</v>
      </c>
      <c r="BM11" s="12">
        <f t="shared" si="15"/>
        <v>244</v>
      </c>
      <c r="BN11" s="2">
        <v>488</v>
      </c>
      <c r="BO11" s="8">
        <v>0</v>
      </c>
      <c r="BP11" s="8">
        <v>175</v>
      </c>
      <c r="BQ11" s="12">
        <f t="shared" si="16"/>
        <v>313</v>
      </c>
      <c r="BR11" s="2">
        <v>408</v>
      </c>
      <c r="BS11" s="8">
        <v>0</v>
      </c>
      <c r="BT11" s="8">
        <v>195</v>
      </c>
      <c r="BU11" s="12">
        <f t="shared" si="17"/>
        <v>213</v>
      </c>
      <c r="BV11" s="2">
        <v>316</v>
      </c>
      <c r="BW11" s="8">
        <v>0</v>
      </c>
      <c r="BX11" s="8">
        <v>158</v>
      </c>
      <c r="BY11" s="12">
        <f t="shared" si="18"/>
        <v>158</v>
      </c>
      <c r="BZ11" s="2">
        <v>311</v>
      </c>
      <c r="CA11" s="8">
        <v>0</v>
      </c>
      <c r="CB11" s="8">
        <v>137</v>
      </c>
      <c r="CC11" s="12">
        <f t="shared" si="19"/>
        <v>174</v>
      </c>
      <c r="CD11" s="2">
        <v>336</v>
      </c>
      <c r="CE11" s="8">
        <v>0</v>
      </c>
      <c r="CF11" s="8">
        <v>158</v>
      </c>
      <c r="CG11" s="12">
        <f t="shared" si="20"/>
        <v>178</v>
      </c>
      <c r="CH11" s="2">
        <v>292</v>
      </c>
      <c r="CI11" s="8">
        <v>0</v>
      </c>
      <c r="CJ11" s="8">
        <v>116</v>
      </c>
      <c r="CK11" s="12">
        <f t="shared" si="21"/>
        <v>176</v>
      </c>
      <c r="CL11" s="2">
        <v>292</v>
      </c>
      <c r="CM11" s="8">
        <v>3</v>
      </c>
      <c r="CN11" s="8">
        <v>133</v>
      </c>
      <c r="CO11" s="12">
        <f t="shared" si="22"/>
        <v>156</v>
      </c>
      <c r="CP11" s="200">
        <v>152</v>
      </c>
      <c r="CQ11" s="199">
        <v>6</v>
      </c>
      <c r="CR11" s="8">
        <v>146</v>
      </c>
      <c r="CS11" s="205">
        <v>175</v>
      </c>
    </row>
    <row r="12" spans="1:97" x14ac:dyDescent="0.2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8"/>
      <c r="R12" s="41">
        <v>24</v>
      </c>
      <c r="S12" s="41"/>
      <c r="T12" s="41">
        <v>11</v>
      </c>
      <c r="U12" s="8">
        <f t="shared" si="3"/>
        <v>13</v>
      </c>
      <c r="V12" s="46">
        <v>19</v>
      </c>
      <c r="W12" s="41">
        <v>0</v>
      </c>
      <c r="X12" s="41">
        <v>8</v>
      </c>
      <c r="Y12" s="8">
        <f t="shared" si="4"/>
        <v>11</v>
      </c>
      <c r="Z12" s="41">
        <v>7</v>
      </c>
      <c r="AA12" s="46">
        <v>0</v>
      </c>
      <c r="AB12" s="41">
        <v>1</v>
      </c>
      <c r="AC12" s="8">
        <f t="shared" si="5"/>
        <v>6</v>
      </c>
      <c r="AD12" s="41"/>
      <c r="AE12" s="46"/>
      <c r="AF12" s="41"/>
      <c r="AG12" s="42"/>
      <c r="AH12" s="41">
        <v>1</v>
      </c>
      <c r="AI12" s="46">
        <v>0</v>
      </c>
      <c r="AJ12" s="41">
        <v>1</v>
      </c>
      <c r="AK12" s="59">
        <f t="shared" si="7"/>
        <v>0</v>
      </c>
      <c r="AL12" s="40"/>
      <c r="AM12" s="46"/>
      <c r="AN12" s="41"/>
      <c r="AO12" s="12">
        <f t="shared" si="8"/>
        <v>0</v>
      </c>
      <c r="AP12" s="40"/>
      <c r="AQ12" s="46"/>
      <c r="AR12" s="41"/>
      <c r="AS12" s="12">
        <f t="shared" si="9"/>
        <v>0</v>
      </c>
      <c r="AT12" s="40"/>
      <c r="AU12" s="46">
        <v>0</v>
      </c>
      <c r="AV12" s="41">
        <v>0</v>
      </c>
      <c r="AW12" s="12">
        <f t="shared" si="11"/>
        <v>0</v>
      </c>
      <c r="AX12" s="40"/>
      <c r="AY12" s="46">
        <v>0</v>
      </c>
      <c r="AZ12" s="41">
        <v>0</v>
      </c>
      <c r="BA12" s="12">
        <f t="shared" si="12"/>
        <v>0</v>
      </c>
      <c r="BB12" s="40"/>
      <c r="BC12" s="46"/>
      <c r="BD12" s="41"/>
      <c r="BE12" s="12">
        <f t="shared" si="13"/>
        <v>0</v>
      </c>
      <c r="BF12" s="40"/>
      <c r="BG12" s="46"/>
      <c r="BH12" s="41"/>
      <c r="BI12" s="12">
        <f t="shared" si="14"/>
        <v>0</v>
      </c>
      <c r="BJ12" s="40"/>
      <c r="BK12" s="46"/>
      <c r="BL12" s="41"/>
      <c r="BM12" s="12">
        <f t="shared" si="15"/>
        <v>0</v>
      </c>
      <c r="BN12" s="40"/>
      <c r="BO12" s="46"/>
      <c r="BP12" s="41"/>
      <c r="BQ12" s="12">
        <f t="shared" si="16"/>
        <v>0</v>
      </c>
      <c r="BR12" s="40"/>
      <c r="BS12" s="46"/>
      <c r="BT12" s="41"/>
      <c r="BU12" s="12">
        <f t="shared" si="17"/>
        <v>0</v>
      </c>
      <c r="BV12" s="40"/>
      <c r="BW12" s="46"/>
      <c r="BX12" s="41"/>
      <c r="BY12" s="12">
        <f t="shared" si="18"/>
        <v>0</v>
      </c>
      <c r="BZ12" s="40"/>
      <c r="CA12" s="46"/>
      <c r="CB12" s="41"/>
      <c r="CC12" s="12">
        <f t="shared" si="19"/>
        <v>0</v>
      </c>
      <c r="CD12" s="40"/>
      <c r="CE12" s="46"/>
      <c r="CF12" s="41"/>
      <c r="CG12" s="12">
        <f t="shared" si="20"/>
        <v>0</v>
      </c>
      <c r="CH12" s="40"/>
      <c r="CI12" s="46"/>
      <c r="CJ12" s="41"/>
      <c r="CK12" s="12">
        <f t="shared" si="21"/>
        <v>0</v>
      </c>
      <c r="CL12" s="40"/>
      <c r="CM12" s="46"/>
      <c r="CN12" s="41"/>
      <c r="CO12" s="12">
        <f t="shared" si="22"/>
        <v>0</v>
      </c>
      <c r="CP12" s="199"/>
      <c r="CQ12" s="201"/>
      <c r="CR12" s="41"/>
      <c r="CS12" s="12"/>
    </row>
    <row r="13" spans="1:97" ht="13.5" thickBot="1" x14ac:dyDescent="0.25">
      <c r="A13" s="3" t="s">
        <v>10</v>
      </c>
      <c r="B13" s="9">
        <v>1352</v>
      </c>
      <c r="C13" s="9">
        <f>SUM(C3:C11)</f>
        <v>292</v>
      </c>
      <c r="D13" s="9">
        <f>SUM(D3:D11)</f>
        <v>336</v>
      </c>
      <c r="E13" s="9">
        <f>B13-(C13+D13)</f>
        <v>724</v>
      </c>
      <c r="F13" s="9">
        <v>1330</v>
      </c>
      <c r="G13" s="9">
        <v>263</v>
      </c>
      <c r="H13" s="9">
        <v>278</v>
      </c>
      <c r="I13" s="9">
        <f t="shared" ref="I13" si="27">F13-(G13+H13)</f>
        <v>789</v>
      </c>
      <c r="J13" s="9">
        <v>1468</v>
      </c>
      <c r="K13" s="9">
        <v>327</v>
      </c>
      <c r="L13" s="9">
        <v>312</v>
      </c>
      <c r="M13" s="9">
        <f t="shared" ref="M13" si="28">J13-(K13+L13)</f>
        <v>829</v>
      </c>
      <c r="N13" s="9">
        <v>1463</v>
      </c>
      <c r="O13" s="9">
        <f>SUM(O4:O11)</f>
        <v>346</v>
      </c>
      <c r="P13" s="9">
        <f>SUM(P4:P11)</f>
        <v>334</v>
      </c>
      <c r="Q13" s="9">
        <f t="shared" si="26"/>
        <v>783</v>
      </c>
      <c r="R13" s="9">
        <f t="shared" ref="R13:AF13" si="29">SUM(R4:R10)</f>
        <v>1707</v>
      </c>
      <c r="S13" s="9">
        <f t="shared" si="29"/>
        <v>391</v>
      </c>
      <c r="T13" s="9">
        <f t="shared" si="29"/>
        <v>374</v>
      </c>
      <c r="U13" s="9">
        <f t="shared" si="3"/>
        <v>942</v>
      </c>
      <c r="V13" s="9">
        <f t="shared" si="29"/>
        <v>1782</v>
      </c>
      <c r="W13" s="9">
        <f t="shared" si="29"/>
        <v>377</v>
      </c>
      <c r="X13" s="9">
        <f t="shared" si="29"/>
        <v>413</v>
      </c>
      <c r="Y13" s="9">
        <f t="shared" si="4"/>
        <v>992</v>
      </c>
      <c r="Z13" s="9">
        <f t="shared" si="29"/>
        <v>1814</v>
      </c>
      <c r="AA13" s="47">
        <f t="shared" si="29"/>
        <v>372</v>
      </c>
      <c r="AB13" s="9">
        <f t="shared" si="29"/>
        <v>432</v>
      </c>
      <c r="AC13" s="9">
        <f t="shared" si="5"/>
        <v>1010</v>
      </c>
      <c r="AD13" s="9">
        <f>SUM(AD4:AD10)</f>
        <v>1785</v>
      </c>
      <c r="AE13" s="47">
        <f t="shared" si="29"/>
        <v>388</v>
      </c>
      <c r="AF13" s="9">
        <f t="shared" si="29"/>
        <v>392</v>
      </c>
      <c r="AG13" s="9">
        <f t="shared" ref="AG13" si="30">AD13-(AE13+AF13)</f>
        <v>1005</v>
      </c>
      <c r="AH13" s="9">
        <f>SUM(AH4:AH10)</f>
        <v>2016</v>
      </c>
      <c r="AI13" s="47">
        <f>SUM(AI4:AI10)</f>
        <v>440</v>
      </c>
      <c r="AJ13" s="9">
        <f t="shared" ref="AJ13" si="31">SUM(AJ4:AJ10)</f>
        <v>380</v>
      </c>
      <c r="AK13" s="61">
        <f t="shared" si="7"/>
        <v>1196</v>
      </c>
      <c r="AL13" s="3">
        <v>1950</v>
      </c>
      <c r="AM13" s="47">
        <f>SUM(AM4:AM10)</f>
        <v>437</v>
      </c>
      <c r="AN13" s="9">
        <f>SUM(AN4:AN10)</f>
        <v>334</v>
      </c>
      <c r="AO13" s="13">
        <f t="shared" si="8"/>
        <v>1179</v>
      </c>
      <c r="AP13" s="3">
        <v>2121</v>
      </c>
      <c r="AQ13" s="47">
        <f>SUM(AQ4:AQ10)</f>
        <v>488</v>
      </c>
      <c r="AR13" s="9">
        <f>SUM(AR4:AR10)</f>
        <v>367</v>
      </c>
      <c r="AS13" s="13">
        <f t="shared" si="9"/>
        <v>1266</v>
      </c>
      <c r="AT13" s="3">
        <v>2185</v>
      </c>
      <c r="AU13" s="47">
        <v>503</v>
      </c>
      <c r="AV13" s="9">
        <v>436</v>
      </c>
      <c r="AW13" s="13">
        <f t="shared" si="11"/>
        <v>1246</v>
      </c>
      <c r="AX13" s="3">
        <v>2219</v>
      </c>
      <c r="AY13" s="47">
        <v>511</v>
      </c>
      <c r="AZ13" s="9">
        <v>442</v>
      </c>
      <c r="BA13" s="13">
        <f t="shared" si="12"/>
        <v>1266</v>
      </c>
      <c r="BB13" s="3">
        <v>2248</v>
      </c>
      <c r="BC13" s="47">
        <v>599</v>
      </c>
      <c r="BD13" s="9">
        <v>426</v>
      </c>
      <c r="BE13" s="13">
        <f>BB13-(BC13+BD13)</f>
        <v>1223</v>
      </c>
      <c r="BF13" s="3">
        <v>2330</v>
      </c>
      <c r="BG13" s="47">
        <v>568</v>
      </c>
      <c r="BH13" s="9">
        <v>456</v>
      </c>
      <c r="BI13" s="13">
        <f>BF13-(BG13+BH13)</f>
        <v>1306</v>
      </c>
      <c r="BJ13" s="3">
        <v>2224</v>
      </c>
      <c r="BK13" s="47">
        <v>641</v>
      </c>
      <c r="BL13" s="9">
        <v>399</v>
      </c>
      <c r="BM13" s="13">
        <f t="shared" si="15"/>
        <v>1184</v>
      </c>
      <c r="BN13" s="3">
        <v>2240</v>
      </c>
      <c r="BO13" s="47">
        <v>609</v>
      </c>
      <c r="BP13" s="9">
        <v>414</v>
      </c>
      <c r="BQ13" s="13">
        <f t="shared" si="16"/>
        <v>1217</v>
      </c>
      <c r="BR13" s="3">
        <v>2361</v>
      </c>
      <c r="BS13" s="47">
        <f>SUM(BS4:BS12)</f>
        <v>815</v>
      </c>
      <c r="BT13" s="9">
        <f>SUM(BT4:BT12)-BT10</f>
        <v>489</v>
      </c>
      <c r="BU13" s="13">
        <f t="shared" si="17"/>
        <v>1057</v>
      </c>
      <c r="BV13" s="3">
        <f>SUM(BV4:BV10)</f>
        <v>2450</v>
      </c>
      <c r="BW13" s="47">
        <f>SUM(BW4:BW12)</f>
        <v>816</v>
      </c>
      <c r="BX13" s="9">
        <f>SUM(BX4:BX12)-BX10</f>
        <v>576</v>
      </c>
      <c r="BY13" s="13">
        <f>BV13-(BW13+BX13)</f>
        <v>1058</v>
      </c>
      <c r="BZ13" s="3">
        <f>SUM(BZ4:BZ10)</f>
        <v>2409</v>
      </c>
      <c r="CA13" s="47">
        <f>SUM(CA4:CA12)</f>
        <v>927</v>
      </c>
      <c r="CB13" s="9">
        <f>SUM(CB4:CB12)-CB10</f>
        <v>433</v>
      </c>
      <c r="CC13" s="13">
        <f>BZ13-(CA13+CB13)</f>
        <v>1049</v>
      </c>
      <c r="CD13" s="3">
        <f>SUM(CD4:CD10)</f>
        <v>2588</v>
      </c>
      <c r="CE13" s="47">
        <f>SUM(CE4:CE12)</f>
        <v>937</v>
      </c>
      <c r="CF13" s="9">
        <f>SUM(CF4:CF12)-CF10</f>
        <v>511</v>
      </c>
      <c r="CG13" s="13">
        <f>CD13-(CE13+CF13)</f>
        <v>1140</v>
      </c>
      <c r="CH13" s="3">
        <f>SUM(CH4:CH10)</f>
        <v>2533</v>
      </c>
      <c r="CI13" s="47">
        <f>SUM(CI4:CI10)</f>
        <v>987</v>
      </c>
      <c r="CJ13" s="9">
        <f>SUM(CJ4:CJ10)</f>
        <v>470</v>
      </c>
      <c r="CK13" s="13">
        <f>CH13-(CI13+CJ13)</f>
        <v>1076</v>
      </c>
      <c r="CL13" s="3">
        <f>SUM(CL4:CL10)</f>
        <v>2420</v>
      </c>
      <c r="CM13" s="47">
        <f>SUM(CM4:CM10)</f>
        <v>934</v>
      </c>
      <c r="CN13" s="9">
        <f>SUM(CN4:CN10)</f>
        <v>444</v>
      </c>
      <c r="CO13" s="13">
        <f>CL13-(CM13+CN13)</f>
        <v>1042</v>
      </c>
      <c r="CP13" s="202">
        <f>SUM(CP4:CP10)</f>
        <v>2677</v>
      </c>
      <c r="CQ13" s="202">
        <f t="shared" ref="CQ13:CR13" si="32">SUM(CQ4:CQ10)</f>
        <v>1038</v>
      </c>
      <c r="CR13" s="202">
        <f t="shared" si="32"/>
        <v>502</v>
      </c>
      <c r="CS13" s="202">
        <f>CP13-(CQ13+CR13)</f>
        <v>1137</v>
      </c>
    </row>
    <row r="14" spans="1:97" ht="13.5" hidden="1" thickBo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6" t="s">
        <v>0</v>
      </c>
      <c r="T14" s="6" t="s">
        <v>1</v>
      </c>
      <c r="U14" s="6" t="s">
        <v>2</v>
      </c>
      <c r="V14" s="5" t="s">
        <v>11</v>
      </c>
      <c r="W14" s="6" t="s">
        <v>0</v>
      </c>
      <c r="X14" s="6" t="s">
        <v>1</v>
      </c>
      <c r="Y14" s="57" t="s">
        <v>2</v>
      </c>
      <c r="Z14" s="6" t="s">
        <v>11</v>
      </c>
      <c r="AA14" s="6" t="s">
        <v>0</v>
      </c>
      <c r="AB14" s="6" t="s">
        <v>1</v>
      </c>
      <c r="AC14" s="10" t="s">
        <v>2</v>
      </c>
      <c r="AD14" s="6" t="s">
        <v>11</v>
      </c>
      <c r="AE14" s="6" t="s">
        <v>0</v>
      </c>
      <c r="AF14" s="6" t="s">
        <v>1</v>
      </c>
      <c r="AG14" s="10" t="s">
        <v>2</v>
      </c>
      <c r="BZ14" s="193" t="s">
        <v>40</v>
      </c>
      <c r="CH14" t="s">
        <v>39</v>
      </c>
    </row>
    <row r="15" spans="1:97" ht="15.75" hidden="1" customHeight="1" thickTop="1" thickBot="1" x14ac:dyDescent="0.3">
      <c r="A15" s="32" t="s">
        <v>18</v>
      </c>
    </row>
    <row r="16" spans="1:97" ht="12.75" hidden="1" customHeight="1" x14ac:dyDescent="0.2">
      <c r="A16" s="262"/>
      <c r="B16" s="266">
        <v>1999</v>
      </c>
      <c r="C16" s="267"/>
      <c r="D16" s="268"/>
      <c r="K16" s="262"/>
      <c r="L16" s="264">
        <v>1999</v>
      </c>
      <c r="M16" s="260"/>
      <c r="N16" s="260"/>
      <c r="O16" s="261"/>
    </row>
    <row r="17" spans="1:17" ht="26.25" hidden="1" customHeight="1" thickBot="1" x14ac:dyDescent="0.25">
      <c r="A17" s="263"/>
      <c r="B17" s="25" t="s">
        <v>13</v>
      </c>
      <c r="C17" s="25" t="s">
        <v>14</v>
      </c>
      <c r="D17" s="30" t="s">
        <v>15</v>
      </c>
      <c r="K17" s="263"/>
      <c r="L17" s="5" t="s">
        <v>11</v>
      </c>
      <c r="M17" s="6" t="s">
        <v>0</v>
      </c>
      <c r="N17" s="6" t="s">
        <v>1</v>
      </c>
      <c r="O17" s="10" t="s">
        <v>2</v>
      </c>
    </row>
    <row r="18" spans="1:17" ht="13.5" hidden="1" customHeight="1" thickTop="1" x14ac:dyDescent="0.2">
      <c r="A18" s="26" t="s">
        <v>3</v>
      </c>
      <c r="B18" s="14">
        <v>0.26113360323886642</v>
      </c>
      <c r="C18" s="14">
        <v>9.1093117408906882E-2</v>
      </c>
      <c r="D18" s="17">
        <v>0.35627530364372467</v>
      </c>
      <c r="K18" s="1" t="s">
        <v>3</v>
      </c>
      <c r="L18" s="7">
        <v>494</v>
      </c>
      <c r="M18" s="7">
        <v>129</v>
      </c>
      <c r="N18" s="7">
        <v>45</v>
      </c>
      <c r="O18" s="11">
        <v>176</v>
      </c>
      <c r="P18" s="35"/>
      <c r="Q18" s="35"/>
    </row>
    <row r="19" spans="1:17" ht="12.75" hidden="1" customHeight="1" x14ac:dyDescent="0.2">
      <c r="A19" s="27" t="s">
        <v>4</v>
      </c>
      <c r="B19" s="18">
        <v>0.28870292887029286</v>
      </c>
      <c r="C19" s="18">
        <v>0.13389121338912133</v>
      </c>
      <c r="D19" s="21">
        <v>0.42259414225941422</v>
      </c>
      <c r="K19" s="2" t="s">
        <v>4</v>
      </c>
      <c r="L19" s="8">
        <v>239</v>
      </c>
      <c r="M19" s="8">
        <v>69</v>
      </c>
      <c r="N19" s="8">
        <v>32</v>
      </c>
      <c r="O19" s="12">
        <v>101</v>
      </c>
      <c r="P19" s="35"/>
      <c r="Q19" s="35"/>
    </row>
    <row r="20" spans="1:17" ht="12.75" hidden="1" customHeight="1" x14ac:dyDescent="0.2">
      <c r="A20" s="27" t="s">
        <v>5</v>
      </c>
      <c r="B20" s="18">
        <v>0.24752475247524752</v>
      </c>
      <c r="C20" s="18">
        <v>0.12871287128712872</v>
      </c>
      <c r="D20" s="21">
        <v>0.38118811881188119</v>
      </c>
      <c r="K20" s="2" t="s">
        <v>5</v>
      </c>
      <c r="L20" s="8">
        <v>202</v>
      </c>
      <c r="M20" s="8">
        <v>50</v>
      </c>
      <c r="N20" s="8">
        <v>26</v>
      </c>
      <c r="O20" s="12">
        <v>77</v>
      </c>
      <c r="P20" s="35"/>
      <c r="Q20" s="35"/>
    </row>
    <row r="21" spans="1:17" ht="12.75" hidden="1" customHeight="1" x14ac:dyDescent="0.2">
      <c r="A21" s="27" t="s">
        <v>6</v>
      </c>
      <c r="B21" s="18">
        <v>0.15737704918032788</v>
      </c>
      <c r="C21" s="18">
        <v>0.15737704918032788</v>
      </c>
      <c r="D21" s="21">
        <v>0.32131147540983607</v>
      </c>
      <c r="K21" s="2" t="s">
        <v>6</v>
      </c>
      <c r="L21" s="8">
        <v>305</v>
      </c>
      <c r="M21" s="8">
        <v>48</v>
      </c>
      <c r="N21" s="8">
        <v>48</v>
      </c>
      <c r="O21" s="12">
        <v>98</v>
      </c>
      <c r="P21" s="35"/>
      <c r="Q21" s="35"/>
    </row>
    <row r="22" spans="1:17" ht="12.75" hidden="1" customHeight="1" x14ac:dyDescent="0.2">
      <c r="A22" s="27" t="s">
        <v>7</v>
      </c>
      <c r="B22" s="18">
        <v>6.8965517241379309E-2</v>
      </c>
      <c r="C22" s="18">
        <v>0.32758620689655171</v>
      </c>
      <c r="D22" s="21">
        <v>0.40517241379310343</v>
      </c>
      <c r="K22" s="2" t="s">
        <v>7</v>
      </c>
      <c r="L22" s="8">
        <v>116</v>
      </c>
      <c r="M22" s="8">
        <v>8</v>
      </c>
      <c r="N22" s="8">
        <v>38</v>
      </c>
      <c r="O22" s="12">
        <v>47</v>
      </c>
      <c r="P22" s="35"/>
      <c r="Q22" s="35"/>
    </row>
    <row r="23" spans="1:17" ht="12.75" hidden="1" customHeight="1" x14ac:dyDescent="0.2">
      <c r="A23" s="27" t="s">
        <v>8</v>
      </c>
      <c r="B23" s="18">
        <v>0.26470588235294118</v>
      </c>
      <c r="C23" s="18">
        <v>8.8235294117647065E-2</v>
      </c>
      <c r="D23" s="21">
        <v>0.35294117647058826</v>
      </c>
      <c r="K23" s="2" t="s">
        <v>8</v>
      </c>
      <c r="L23" s="8">
        <v>68</v>
      </c>
      <c r="M23" s="8">
        <v>18</v>
      </c>
      <c r="N23" s="8">
        <v>6</v>
      </c>
      <c r="O23" s="12">
        <v>24</v>
      </c>
      <c r="P23" s="35"/>
      <c r="Q23" s="35"/>
    </row>
    <row r="24" spans="1:17" hidden="1" x14ac:dyDescent="0.2">
      <c r="A24" s="27" t="s">
        <v>26</v>
      </c>
      <c r="B24" s="18">
        <v>7.0671378091872791E-3</v>
      </c>
      <c r="C24" s="18">
        <v>0.29681978798586572</v>
      </c>
      <c r="D24" s="21">
        <v>0.30742049469964666</v>
      </c>
      <c r="G24" s="36"/>
      <c r="H24" s="36"/>
      <c r="I24" s="36"/>
      <c r="J24" s="36"/>
      <c r="K24" s="2" t="s">
        <v>26</v>
      </c>
      <c r="L24" s="8">
        <f>SUM(L25:L26)</f>
        <v>283</v>
      </c>
      <c r="M24" s="8">
        <f>SUM(M25:M26)</f>
        <v>2</v>
      </c>
      <c r="N24" s="8">
        <f>SUM(N25:N26)</f>
        <v>84</v>
      </c>
      <c r="O24" s="12">
        <f>SUM(O25:O26)</f>
        <v>87</v>
      </c>
      <c r="P24" s="35"/>
      <c r="Q24" s="35"/>
    </row>
    <row r="25" spans="1:17" ht="12.75" hidden="1" customHeight="1" x14ac:dyDescent="0.2">
      <c r="A25" s="27" t="s">
        <v>12</v>
      </c>
      <c r="B25" s="18">
        <v>7.7220077220077222E-3</v>
      </c>
      <c r="C25" s="18">
        <v>0.29729729729729731</v>
      </c>
      <c r="D25" s="21">
        <v>0.30888030888030887</v>
      </c>
      <c r="K25" s="2" t="s">
        <v>12</v>
      </c>
      <c r="L25" s="8">
        <v>259</v>
      </c>
      <c r="M25" s="8">
        <v>2</v>
      </c>
      <c r="N25" s="8">
        <v>77</v>
      </c>
      <c r="O25" s="12">
        <v>80</v>
      </c>
      <c r="P25" s="35"/>
      <c r="Q25" s="35"/>
    </row>
    <row r="26" spans="1:17" ht="12.75" hidden="1" customHeight="1" x14ac:dyDescent="0.2">
      <c r="A26" s="37" t="s">
        <v>19</v>
      </c>
      <c r="B26" s="38">
        <v>0</v>
      </c>
      <c r="C26" s="38">
        <v>0.29166666666666669</v>
      </c>
      <c r="D26" s="39">
        <v>0.29166666666666669</v>
      </c>
      <c r="K26" s="40" t="s">
        <v>19</v>
      </c>
      <c r="L26" s="41">
        <v>24</v>
      </c>
      <c r="M26" s="41">
        <v>0</v>
      </c>
      <c r="N26" s="41">
        <v>7</v>
      </c>
      <c r="O26" s="42">
        <v>7</v>
      </c>
      <c r="P26" s="35"/>
      <c r="Q26" s="35"/>
    </row>
    <row r="27" spans="1:17" s="29" customFormat="1" ht="13.5" hidden="1" thickBot="1" x14ac:dyDescent="0.25">
      <c r="A27" s="28" t="s">
        <v>10</v>
      </c>
      <c r="B27" s="23">
        <v>0.18980667838312829</v>
      </c>
      <c r="C27" s="23">
        <v>0.15934387814879905</v>
      </c>
      <c r="D27" s="24">
        <v>0.35325131810193322</v>
      </c>
      <c r="E27"/>
      <c r="K27" s="3" t="s">
        <v>10</v>
      </c>
      <c r="L27" s="9">
        <v>1707</v>
      </c>
      <c r="M27" s="9">
        <v>324</v>
      </c>
      <c r="N27" s="9">
        <v>272</v>
      </c>
      <c r="O27" s="13">
        <v>603</v>
      </c>
      <c r="P27" s="35"/>
      <c r="Q27" s="35"/>
    </row>
    <row r="28" spans="1:17" hidden="1" x14ac:dyDescent="0.2">
      <c r="A28" s="33"/>
      <c r="B28" s="34"/>
      <c r="C28" s="34"/>
      <c r="D28" s="34"/>
      <c r="E28" s="29"/>
      <c r="F28" s="29"/>
      <c r="G28" s="29"/>
    </row>
    <row r="29" spans="1:17" ht="14.25" hidden="1" customHeight="1" thickBot="1" x14ac:dyDescent="0.3">
      <c r="A29" s="270" t="s">
        <v>17</v>
      </c>
      <c r="B29" s="270"/>
      <c r="C29" s="270"/>
      <c r="D29" s="270"/>
      <c r="E29" s="270"/>
      <c r="F29" s="270"/>
      <c r="G29" s="270"/>
    </row>
    <row r="30" spans="1:17" ht="28.5" hidden="1" customHeight="1" x14ac:dyDescent="0.2">
      <c r="A30" s="262"/>
      <c r="B30" s="266">
        <v>1999</v>
      </c>
      <c r="C30" s="267"/>
      <c r="D30" s="269"/>
      <c r="E30" s="266">
        <v>2000</v>
      </c>
      <c r="F30" s="267"/>
      <c r="G30" s="268"/>
    </row>
    <row r="31" spans="1:17" ht="14.25" hidden="1" customHeight="1" thickBot="1" x14ac:dyDescent="0.25">
      <c r="A31" s="263"/>
      <c r="B31" s="25" t="s">
        <v>13</v>
      </c>
      <c r="C31" s="25" t="s">
        <v>14</v>
      </c>
      <c r="D31" s="25" t="s">
        <v>15</v>
      </c>
      <c r="E31" s="25" t="s">
        <v>13</v>
      </c>
      <c r="F31" s="25" t="s">
        <v>14</v>
      </c>
      <c r="G31" s="30" t="s">
        <v>15</v>
      </c>
    </row>
    <row r="32" spans="1:17" ht="14.25" hidden="1" customHeight="1" thickTop="1" x14ac:dyDescent="0.2">
      <c r="A32" s="26" t="s">
        <v>3</v>
      </c>
      <c r="B32" s="14">
        <v>0.12753036437246965</v>
      </c>
      <c r="C32" s="14">
        <v>1.8218623481781375E-2</v>
      </c>
      <c r="D32" s="14">
        <v>0.14777327935222673</v>
      </c>
      <c r="E32" s="14">
        <v>0.15821501014198783</v>
      </c>
      <c r="F32" s="14">
        <v>2.434077079107505E-2</v>
      </c>
      <c r="G32" s="17">
        <v>0.18255578093306288</v>
      </c>
    </row>
    <row r="33" spans="1:12" ht="14.25" hidden="1" customHeight="1" x14ac:dyDescent="0.2">
      <c r="A33" s="27" t="s">
        <v>4</v>
      </c>
      <c r="B33" s="18">
        <v>0.13807531380753138</v>
      </c>
      <c r="C33" s="18">
        <v>4.6025104602510462E-2</v>
      </c>
      <c r="D33" s="18">
        <v>0.18410041841004185</v>
      </c>
      <c r="E33" s="18">
        <v>5.4298642533936653E-2</v>
      </c>
      <c r="F33" s="18">
        <v>2.7149321266968326E-2</v>
      </c>
      <c r="G33" s="21">
        <v>8.1447963800904979E-2</v>
      </c>
    </row>
    <row r="34" spans="1:12" ht="14.25" hidden="1" customHeight="1" x14ac:dyDescent="0.2">
      <c r="A34" s="27" t="s">
        <v>5</v>
      </c>
      <c r="B34" s="18">
        <v>3.9603960396039604E-2</v>
      </c>
      <c r="C34" s="18">
        <v>5.9405940594059403E-2</v>
      </c>
      <c r="D34" s="18">
        <v>0.10396039603960396</v>
      </c>
      <c r="E34" s="18">
        <v>1.5706806282722512E-2</v>
      </c>
      <c r="F34" s="18">
        <v>5.7591623036649213E-2</v>
      </c>
      <c r="G34" s="21">
        <v>7.3298429319371722E-2</v>
      </c>
    </row>
    <row r="35" spans="1:12" ht="14.25" hidden="1" customHeight="1" x14ac:dyDescent="0.2">
      <c r="A35" s="27" t="s">
        <v>6</v>
      </c>
      <c r="B35" s="18">
        <v>4.9180327868852458E-2</v>
      </c>
      <c r="C35" s="18">
        <v>4.9180327868852458E-2</v>
      </c>
      <c r="D35" s="18">
        <v>9.8360655737704916E-2</v>
      </c>
      <c r="E35" s="18">
        <v>4.2372881355932202E-2</v>
      </c>
      <c r="F35" s="18">
        <v>4.6610169491525424E-2</v>
      </c>
      <c r="G35" s="21">
        <v>8.8983050847457626E-2</v>
      </c>
    </row>
    <row r="36" spans="1:12" ht="14.25" hidden="1" customHeight="1" x14ac:dyDescent="0.2">
      <c r="A36" s="27" t="s">
        <v>7</v>
      </c>
      <c r="B36" s="18">
        <v>1.7241379310344827E-2</v>
      </c>
      <c r="C36" s="18">
        <v>0.1206896551724138</v>
      </c>
      <c r="D36" s="18">
        <v>0.14655172413793102</v>
      </c>
      <c r="E36" s="18">
        <v>0.10666666666666667</v>
      </c>
      <c r="F36" s="18">
        <v>0.08</v>
      </c>
      <c r="G36" s="21">
        <v>0.18666666666666668</v>
      </c>
    </row>
    <row r="37" spans="1:12" ht="14.25" hidden="1" customHeight="1" x14ac:dyDescent="0.2">
      <c r="A37" s="27" t="s">
        <v>8</v>
      </c>
      <c r="B37" s="18">
        <v>0.10294117647058823</v>
      </c>
      <c r="C37" s="18">
        <v>1.4705882352941176E-2</v>
      </c>
      <c r="D37" s="18">
        <v>0.11764705882352941</v>
      </c>
      <c r="E37" s="18">
        <v>0.14117647058823529</v>
      </c>
      <c r="F37" s="18">
        <v>4.7058823529411764E-2</v>
      </c>
      <c r="G37" s="21">
        <v>0.18823529411764706</v>
      </c>
    </row>
    <row r="38" spans="1:12" ht="14.25" hidden="1" customHeight="1" x14ac:dyDescent="0.2">
      <c r="A38" s="27" t="s">
        <v>26</v>
      </c>
      <c r="B38" s="18">
        <v>3.5335689045936395E-3</v>
      </c>
      <c r="C38" s="18">
        <v>0.11307420494699646</v>
      </c>
      <c r="D38" s="18">
        <v>0.1166077738515901</v>
      </c>
      <c r="E38" s="18">
        <v>2.0790020790020791E-3</v>
      </c>
      <c r="F38" s="18">
        <v>0.11226611226611227</v>
      </c>
      <c r="G38" s="21">
        <v>0.11434511434511435</v>
      </c>
    </row>
    <row r="39" spans="1:12" ht="14.25" hidden="1" customHeight="1" x14ac:dyDescent="0.2">
      <c r="A39" s="27" t="s">
        <v>12</v>
      </c>
      <c r="B39" s="18">
        <v>3.8610038610038611E-3</v>
      </c>
      <c r="C39" s="18">
        <v>0.10810810810810811</v>
      </c>
      <c r="D39" s="18">
        <v>0.11196911196911197</v>
      </c>
      <c r="E39" s="18">
        <v>2.1645021645021645E-3</v>
      </c>
      <c r="F39" s="18">
        <v>0.11038961038961038</v>
      </c>
      <c r="G39" s="21">
        <v>0.11255411255411256</v>
      </c>
    </row>
    <row r="40" spans="1:12" ht="14.25" hidden="1" customHeight="1" x14ac:dyDescent="0.2">
      <c r="A40" s="37" t="s">
        <v>19</v>
      </c>
      <c r="B40" s="38">
        <v>0</v>
      </c>
      <c r="C40" s="38">
        <v>0.16666666666666666</v>
      </c>
      <c r="D40" s="38">
        <v>0.16666666666666666</v>
      </c>
      <c r="E40" s="38">
        <v>0</v>
      </c>
      <c r="F40" s="38">
        <v>0.15789473684210525</v>
      </c>
      <c r="G40" s="39">
        <v>0.15789473684210525</v>
      </c>
    </row>
    <row r="41" spans="1:12" ht="13.5" hidden="1" thickBot="1" x14ac:dyDescent="0.25">
      <c r="A41" s="28" t="s">
        <v>10</v>
      </c>
      <c r="B41" s="23">
        <v>7.5571177504393669E-2</v>
      </c>
      <c r="C41" s="23">
        <v>5.506736965436438E-2</v>
      </c>
      <c r="D41" s="23">
        <v>0.13239601640304627</v>
      </c>
      <c r="E41" s="22">
        <v>6.9584736251402921E-2</v>
      </c>
      <c r="F41" s="22">
        <v>5.8361391694725026E-2</v>
      </c>
      <c r="G41" s="31">
        <v>0.12794612794612795</v>
      </c>
    </row>
    <row r="42" spans="1:12" ht="13.5" hidden="1" thickBot="1" x14ac:dyDescent="0.25"/>
    <row r="43" spans="1:12" hidden="1" x14ac:dyDescent="0.2">
      <c r="A43" s="262"/>
      <c r="B43" s="264">
        <v>1999</v>
      </c>
      <c r="C43" s="260"/>
      <c r="D43" s="260"/>
      <c r="E43" s="265"/>
      <c r="F43" s="264">
        <v>2000</v>
      </c>
      <c r="G43" s="260"/>
      <c r="H43" s="260"/>
      <c r="I43" s="261"/>
    </row>
    <row r="44" spans="1:12" ht="13.5" hidden="1" thickBot="1" x14ac:dyDescent="0.25">
      <c r="A44" s="263"/>
      <c r="B44" s="5" t="s">
        <v>11</v>
      </c>
      <c r="C44" s="6" t="s">
        <v>0</v>
      </c>
      <c r="D44" s="6" t="s">
        <v>1</v>
      </c>
      <c r="E44" s="6" t="s">
        <v>2</v>
      </c>
      <c r="F44" s="5" t="s">
        <v>11</v>
      </c>
      <c r="G44" s="6" t="s">
        <v>0</v>
      </c>
      <c r="H44" s="6" t="s">
        <v>1</v>
      </c>
      <c r="I44" s="10" t="s">
        <v>2</v>
      </c>
    </row>
    <row r="45" spans="1:12" ht="13.5" hidden="1" thickTop="1" x14ac:dyDescent="0.2">
      <c r="A45" s="1" t="s">
        <v>3</v>
      </c>
      <c r="B45" s="7">
        <v>494</v>
      </c>
      <c r="C45" s="7">
        <v>63</v>
      </c>
      <c r="D45" s="7">
        <v>9</v>
      </c>
      <c r="E45" s="7">
        <v>73</v>
      </c>
      <c r="F45" s="7">
        <v>493</v>
      </c>
      <c r="G45" s="7">
        <v>78</v>
      </c>
      <c r="H45" s="7">
        <v>12</v>
      </c>
      <c r="I45" s="11">
        <v>90</v>
      </c>
      <c r="J45" s="35"/>
      <c r="K45" s="35"/>
      <c r="L45" s="35"/>
    </row>
    <row r="46" spans="1:12" hidden="1" x14ac:dyDescent="0.2">
      <c r="A46" s="2" t="s">
        <v>4</v>
      </c>
      <c r="B46" s="8">
        <v>239</v>
      </c>
      <c r="C46" s="8">
        <v>33</v>
      </c>
      <c r="D46" s="8">
        <v>11</v>
      </c>
      <c r="E46" s="8">
        <v>44</v>
      </c>
      <c r="F46" s="8">
        <v>221</v>
      </c>
      <c r="G46" s="8">
        <v>12</v>
      </c>
      <c r="H46" s="8">
        <v>6</v>
      </c>
      <c r="I46" s="12">
        <v>18</v>
      </c>
      <c r="J46" s="35"/>
      <c r="K46" s="35"/>
      <c r="L46" s="35"/>
    </row>
    <row r="47" spans="1:12" hidden="1" x14ac:dyDescent="0.2">
      <c r="A47" s="2" t="s">
        <v>5</v>
      </c>
      <c r="B47" s="8">
        <v>202</v>
      </c>
      <c r="C47" s="8">
        <v>8</v>
      </c>
      <c r="D47" s="8">
        <v>12</v>
      </c>
      <c r="E47" s="8">
        <v>21</v>
      </c>
      <c r="F47" s="8">
        <v>191</v>
      </c>
      <c r="G47" s="8">
        <v>3</v>
      </c>
      <c r="H47" s="8">
        <v>11</v>
      </c>
      <c r="I47" s="12">
        <v>14</v>
      </c>
      <c r="J47" s="35"/>
      <c r="K47" s="35"/>
      <c r="L47" s="35"/>
    </row>
    <row r="48" spans="1:12" hidden="1" x14ac:dyDescent="0.2">
      <c r="A48" s="2" t="s">
        <v>6</v>
      </c>
      <c r="B48" s="8">
        <v>305</v>
      </c>
      <c r="C48" s="8">
        <v>15</v>
      </c>
      <c r="D48" s="8">
        <v>15</v>
      </c>
      <c r="E48" s="8">
        <v>30</v>
      </c>
      <c r="F48" s="8">
        <v>236</v>
      </c>
      <c r="G48" s="8">
        <v>10</v>
      </c>
      <c r="H48" s="8">
        <v>11</v>
      </c>
      <c r="I48" s="12">
        <v>21</v>
      </c>
      <c r="J48" s="35"/>
      <c r="K48" s="35"/>
      <c r="L48" s="35"/>
    </row>
    <row r="49" spans="1:33" hidden="1" x14ac:dyDescent="0.2">
      <c r="A49" s="2" t="s">
        <v>7</v>
      </c>
      <c r="B49" s="8">
        <v>116</v>
      </c>
      <c r="C49" s="8">
        <v>2</v>
      </c>
      <c r="D49" s="8">
        <v>14</v>
      </c>
      <c r="E49" s="8">
        <v>17</v>
      </c>
      <c r="F49" s="8">
        <v>75</v>
      </c>
      <c r="G49" s="8">
        <v>8</v>
      </c>
      <c r="H49" s="8">
        <v>6</v>
      </c>
      <c r="I49" s="12">
        <v>14</v>
      </c>
      <c r="J49" s="35"/>
      <c r="K49" s="35"/>
      <c r="L49" s="35"/>
    </row>
    <row r="50" spans="1:33" hidden="1" x14ac:dyDescent="0.2">
      <c r="A50" s="2" t="s">
        <v>8</v>
      </c>
      <c r="B50" s="8">
        <v>68</v>
      </c>
      <c r="C50" s="8">
        <v>7</v>
      </c>
      <c r="D50" s="8">
        <v>1</v>
      </c>
      <c r="E50" s="8">
        <v>8</v>
      </c>
      <c r="F50" s="8">
        <v>85</v>
      </c>
      <c r="G50" s="8">
        <v>12</v>
      </c>
      <c r="H50" s="8">
        <v>4</v>
      </c>
      <c r="I50" s="12">
        <v>16</v>
      </c>
      <c r="J50" s="35"/>
      <c r="K50" s="35"/>
      <c r="L50" s="35"/>
    </row>
    <row r="51" spans="1:33" hidden="1" x14ac:dyDescent="0.2">
      <c r="A51" s="2" t="s">
        <v>26</v>
      </c>
      <c r="B51" s="8">
        <f t="shared" ref="B51:I51" si="33">B52+B53</f>
        <v>283</v>
      </c>
      <c r="C51" s="8">
        <f t="shared" si="33"/>
        <v>1</v>
      </c>
      <c r="D51" s="8">
        <f t="shared" si="33"/>
        <v>32</v>
      </c>
      <c r="E51" s="8">
        <f t="shared" si="33"/>
        <v>33</v>
      </c>
      <c r="F51" s="8">
        <f t="shared" si="33"/>
        <v>481</v>
      </c>
      <c r="G51" s="8">
        <f t="shared" si="33"/>
        <v>1</v>
      </c>
      <c r="H51" s="8">
        <f t="shared" si="33"/>
        <v>54</v>
      </c>
      <c r="I51" s="12">
        <f t="shared" si="33"/>
        <v>55</v>
      </c>
      <c r="J51" s="35"/>
      <c r="K51" s="35"/>
      <c r="L51" s="35"/>
    </row>
    <row r="52" spans="1:33" hidden="1" x14ac:dyDescent="0.2">
      <c r="A52" s="2" t="s">
        <v>12</v>
      </c>
      <c r="B52" s="8">
        <v>259</v>
      </c>
      <c r="C52" s="8">
        <v>1</v>
      </c>
      <c r="D52" s="8">
        <v>28</v>
      </c>
      <c r="E52" s="8">
        <v>29</v>
      </c>
      <c r="F52" s="8">
        <v>462</v>
      </c>
      <c r="G52" s="8">
        <v>1</v>
      </c>
      <c r="H52" s="8">
        <v>51</v>
      </c>
      <c r="I52" s="12">
        <v>52</v>
      </c>
      <c r="J52" s="35"/>
      <c r="K52" s="35"/>
      <c r="L52" s="35"/>
    </row>
    <row r="53" spans="1:33" hidden="1" x14ac:dyDescent="0.2">
      <c r="A53" s="40" t="s">
        <v>19</v>
      </c>
      <c r="B53" s="41">
        <v>24</v>
      </c>
      <c r="C53" s="41">
        <v>0</v>
      </c>
      <c r="D53" s="41">
        <v>4</v>
      </c>
      <c r="E53" s="41">
        <v>4</v>
      </c>
      <c r="F53" s="41">
        <v>19</v>
      </c>
      <c r="G53" s="41">
        <v>0</v>
      </c>
      <c r="H53" s="41">
        <v>3</v>
      </c>
      <c r="I53" s="42">
        <v>3</v>
      </c>
      <c r="J53" s="35"/>
      <c r="K53" s="35"/>
      <c r="L53" s="35"/>
    </row>
    <row r="54" spans="1:33" ht="13.5" hidden="1" thickBot="1" x14ac:dyDescent="0.25">
      <c r="A54" s="3" t="s">
        <v>10</v>
      </c>
      <c r="B54" s="9">
        <v>1707</v>
      </c>
      <c r="C54" s="9">
        <f t="shared" ref="C54:I54" si="34">SUM(C45:C51)</f>
        <v>129</v>
      </c>
      <c r="D54" s="9">
        <f t="shared" si="34"/>
        <v>94</v>
      </c>
      <c r="E54" s="9">
        <f t="shared" si="34"/>
        <v>226</v>
      </c>
      <c r="F54" s="9">
        <f t="shared" si="34"/>
        <v>1782</v>
      </c>
      <c r="G54" s="9">
        <f t="shared" si="34"/>
        <v>124</v>
      </c>
      <c r="H54" s="9">
        <f t="shared" si="34"/>
        <v>104</v>
      </c>
      <c r="I54" s="13">
        <f t="shared" si="34"/>
        <v>228</v>
      </c>
      <c r="J54" s="35"/>
      <c r="K54" s="35"/>
      <c r="L54" s="35"/>
    </row>
    <row r="55" spans="1:33" hidden="1" x14ac:dyDescent="0.2"/>
    <row r="56" spans="1:33" hidden="1" x14ac:dyDescent="0.2">
      <c r="R56">
        <f>SUM(R11:R12)</f>
        <v>283</v>
      </c>
      <c r="S56">
        <f t="shared" ref="S56:AG56" si="35">SUM(S11:S12)</f>
        <v>4</v>
      </c>
      <c r="T56">
        <f t="shared" si="35"/>
        <v>117</v>
      </c>
      <c r="U56">
        <f>SUM(U11:U12)</f>
        <v>162</v>
      </c>
      <c r="V56">
        <f t="shared" si="35"/>
        <v>481</v>
      </c>
      <c r="W56">
        <f t="shared" si="35"/>
        <v>5</v>
      </c>
      <c r="X56">
        <f t="shared" si="35"/>
        <v>216</v>
      </c>
      <c r="Y56">
        <f t="shared" si="35"/>
        <v>260</v>
      </c>
      <c r="Z56">
        <f t="shared" si="35"/>
        <v>414</v>
      </c>
      <c r="AA56">
        <f t="shared" si="35"/>
        <v>4</v>
      </c>
      <c r="AB56">
        <f t="shared" si="35"/>
        <v>184</v>
      </c>
      <c r="AC56">
        <f t="shared" si="35"/>
        <v>226</v>
      </c>
      <c r="AD56">
        <f>SUM(AD11:AD12)</f>
        <v>368</v>
      </c>
      <c r="AE56">
        <f>SUM(AE11:AE12)</f>
        <v>2</v>
      </c>
      <c r="AF56">
        <f>SUM(AF11:AF12)</f>
        <v>154</v>
      </c>
      <c r="AG56">
        <f t="shared" si="35"/>
        <v>212</v>
      </c>
    </row>
    <row r="57" spans="1:33" hidden="1" x14ac:dyDescent="0.2">
      <c r="S57" s="35">
        <f>S56/$R$56</f>
        <v>1.4134275618374558E-2</v>
      </c>
      <c r="T57" s="35">
        <f>T56/$R$56</f>
        <v>0.41342756183745583</v>
      </c>
      <c r="U57" s="35">
        <f>U56/$R$56</f>
        <v>0.57243816254416957</v>
      </c>
      <c r="W57" s="35">
        <f>W56/$V$56</f>
        <v>1.0395010395010396E-2</v>
      </c>
      <c r="X57" s="35">
        <f>X56/$V$56</f>
        <v>0.44906444906444909</v>
      </c>
      <c r="Y57" s="35">
        <f>Y56/$V$56</f>
        <v>0.54054054054054057</v>
      </c>
      <c r="AA57" s="35">
        <f>AA56/$Z$56</f>
        <v>9.6618357487922701E-3</v>
      </c>
      <c r="AB57" s="35">
        <f>AB56/$Z$56</f>
        <v>0.44444444444444442</v>
      </c>
      <c r="AC57" s="35">
        <f>AC56/$Z$56</f>
        <v>0.54589371980676327</v>
      </c>
      <c r="AE57" s="35">
        <f>AE56/$AD$56</f>
        <v>5.434782608695652E-3</v>
      </c>
      <c r="AF57" s="35">
        <f>AF56/$AD$56</f>
        <v>0.41847826086956524</v>
      </c>
      <c r="AG57" s="35">
        <f>AG56/$AD$56</f>
        <v>0.57608695652173914</v>
      </c>
    </row>
    <row r="58" spans="1:33" hidden="1" x14ac:dyDescent="0.2"/>
  </sheetData>
  <mergeCells count="36">
    <mergeCell ref="A2:A3"/>
    <mergeCell ref="B2:E2"/>
    <mergeCell ref="F2:I2"/>
    <mergeCell ref="AH2:AK2"/>
    <mergeCell ref="AD2:AG2"/>
    <mergeCell ref="R2:U2"/>
    <mergeCell ref="V2:Y2"/>
    <mergeCell ref="Z2:AC2"/>
    <mergeCell ref="K16:K17"/>
    <mergeCell ref="L16:O16"/>
    <mergeCell ref="N2:Q2"/>
    <mergeCell ref="J2:M2"/>
    <mergeCell ref="BB2:BE2"/>
    <mergeCell ref="AX2:BA2"/>
    <mergeCell ref="A43:A44"/>
    <mergeCell ref="B43:E43"/>
    <mergeCell ref="F43:I43"/>
    <mergeCell ref="A16:A17"/>
    <mergeCell ref="B16:D16"/>
    <mergeCell ref="A30:A31"/>
    <mergeCell ref="B30:D30"/>
    <mergeCell ref="E30:G30"/>
    <mergeCell ref="A29:G29"/>
    <mergeCell ref="AT2:AW2"/>
    <mergeCell ref="AP2:AS2"/>
    <mergeCell ref="AL2:AO2"/>
    <mergeCell ref="CP2:CS2"/>
    <mergeCell ref="BF2:BI2"/>
    <mergeCell ref="CL2:CO2"/>
    <mergeCell ref="CH2:CK2"/>
    <mergeCell ref="CD2:CG2"/>
    <mergeCell ref="BZ2:CC2"/>
    <mergeCell ref="BV2:BY2"/>
    <mergeCell ref="BR2:BU2"/>
    <mergeCell ref="BN2:BQ2"/>
    <mergeCell ref="BJ2:BM2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V45"/>
  <sheetViews>
    <sheetView workbookViewId="0">
      <pane xSplit="1" ySplit="3" topLeftCell="DF4" activePane="bottomRight" state="frozen"/>
      <selection activeCell="BY57" sqref="BY57:CC70"/>
      <selection pane="topRight" activeCell="BY57" sqref="BY57:CC70"/>
      <selection pane="bottomLeft" activeCell="BY57" sqref="BY57:CC70"/>
      <selection pane="bottomRight" activeCell="DU11" sqref="DU11"/>
    </sheetView>
  </sheetViews>
  <sheetFormatPr defaultRowHeight="12.75" x14ac:dyDescent="0.2"/>
  <sheetData>
    <row r="1" spans="1:126" ht="13.5" thickBot="1" x14ac:dyDescent="0.25">
      <c r="M1" s="4"/>
      <c r="N1" s="4"/>
      <c r="P1" s="4"/>
      <c r="Q1" s="4"/>
    </row>
    <row r="2" spans="1:126" x14ac:dyDescent="0.2">
      <c r="A2" s="262"/>
      <c r="B2" s="264">
        <v>1999</v>
      </c>
      <c r="C2" s="260"/>
      <c r="D2" s="260"/>
      <c r="E2" s="260"/>
      <c r="F2" s="265"/>
      <c r="G2" s="264">
        <v>2000</v>
      </c>
      <c r="H2" s="260"/>
      <c r="I2" s="260"/>
      <c r="J2" s="260"/>
      <c r="K2" s="265"/>
      <c r="L2" s="264">
        <v>2001</v>
      </c>
      <c r="M2" s="260"/>
      <c r="N2" s="260"/>
      <c r="O2" s="260"/>
      <c r="P2" s="265"/>
      <c r="Q2" s="264">
        <v>2002</v>
      </c>
      <c r="R2" s="260"/>
      <c r="S2" s="260"/>
      <c r="T2" s="260"/>
      <c r="U2" s="265"/>
      <c r="V2" s="260">
        <v>2003</v>
      </c>
      <c r="W2" s="260"/>
      <c r="X2" s="260"/>
      <c r="Y2" s="260"/>
      <c r="Z2" s="260"/>
      <c r="AA2" s="264">
        <v>2004</v>
      </c>
      <c r="AB2" s="260"/>
      <c r="AC2" s="260"/>
      <c r="AD2" s="260"/>
      <c r="AE2" s="260"/>
      <c r="AF2" s="264">
        <v>2005</v>
      </c>
      <c r="AG2" s="260"/>
      <c r="AH2" s="260"/>
      <c r="AI2" s="260"/>
      <c r="AJ2" s="265"/>
      <c r="AK2" s="260">
        <v>2006</v>
      </c>
      <c r="AL2" s="260"/>
      <c r="AM2" s="260"/>
      <c r="AN2" s="260"/>
      <c r="AO2" s="261"/>
      <c r="AP2" s="260">
        <v>2007</v>
      </c>
      <c r="AQ2" s="260"/>
      <c r="AR2" s="260"/>
      <c r="AS2" s="260"/>
      <c r="AT2" s="261"/>
      <c r="AU2" s="260">
        <v>2008</v>
      </c>
      <c r="AV2" s="260"/>
      <c r="AW2" s="260"/>
      <c r="AX2" s="260"/>
      <c r="AY2" s="261"/>
      <c r="AZ2" s="260">
        <v>2009</v>
      </c>
      <c r="BA2" s="260"/>
      <c r="BB2" s="260"/>
      <c r="BC2" s="260"/>
      <c r="BD2" s="261"/>
      <c r="BE2" s="260">
        <v>2010</v>
      </c>
      <c r="BF2" s="260"/>
      <c r="BG2" s="260"/>
      <c r="BH2" s="260"/>
      <c r="BI2" s="261"/>
      <c r="BJ2" s="260">
        <v>2011</v>
      </c>
      <c r="BK2" s="260"/>
      <c r="BL2" s="260"/>
      <c r="BM2" s="260"/>
      <c r="BN2" s="261"/>
      <c r="BO2" s="260">
        <v>2012</v>
      </c>
      <c r="BP2" s="260"/>
      <c r="BQ2" s="260"/>
      <c r="BR2" s="260"/>
      <c r="BS2" s="261"/>
      <c r="BT2" s="260">
        <v>2013</v>
      </c>
      <c r="BU2" s="260"/>
      <c r="BV2" s="260"/>
      <c r="BW2" s="260"/>
      <c r="BX2" s="261"/>
      <c r="BY2" s="260">
        <v>2014</v>
      </c>
      <c r="BZ2" s="260"/>
      <c r="CA2" s="260"/>
      <c r="CB2" s="260"/>
      <c r="CC2" s="261"/>
      <c r="CD2" s="260">
        <v>2015</v>
      </c>
      <c r="CE2" s="260"/>
      <c r="CF2" s="260"/>
      <c r="CG2" s="260"/>
      <c r="CH2" s="261"/>
      <c r="CI2" s="260">
        <v>2016</v>
      </c>
      <c r="CJ2" s="260"/>
      <c r="CK2" s="260"/>
      <c r="CL2" s="260"/>
      <c r="CM2" s="261"/>
      <c r="CN2" s="260">
        <v>2017</v>
      </c>
      <c r="CO2" s="260"/>
      <c r="CP2" s="260"/>
      <c r="CQ2" s="260"/>
      <c r="CR2" s="261"/>
      <c r="CS2" s="260">
        <v>2018</v>
      </c>
      <c r="CT2" s="260"/>
      <c r="CU2" s="260"/>
      <c r="CV2" s="260"/>
      <c r="CW2" s="261"/>
      <c r="CX2" s="260">
        <v>2019</v>
      </c>
      <c r="CY2" s="260"/>
      <c r="CZ2" s="260"/>
      <c r="DA2" s="260"/>
      <c r="DB2" s="261"/>
      <c r="DC2" s="260">
        <v>2020</v>
      </c>
      <c r="DD2" s="260"/>
      <c r="DE2" s="260"/>
      <c r="DF2" s="260"/>
      <c r="DG2" s="261"/>
      <c r="DH2" s="260">
        <v>2021</v>
      </c>
      <c r="DI2" s="260"/>
      <c r="DJ2" s="260"/>
      <c r="DK2" s="260"/>
      <c r="DL2" s="261"/>
      <c r="DM2" s="260">
        <v>2022</v>
      </c>
      <c r="DN2" s="260"/>
      <c r="DO2" s="260"/>
      <c r="DP2" s="260"/>
      <c r="DQ2" s="261"/>
      <c r="DR2" s="260">
        <v>2023</v>
      </c>
      <c r="DS2" s="260"/>
      <c r="DT2" s="260"/>
      <c r="DU2" s="260"/>
      <c r="DV2" s="261"/>
    </row>
    <row r="3" spans="1:126" ht="13.5" thickBot="1" x14ac:dyDescent="0.25">
      <c r="A3" s="263"/>
      <c r="B3" s="5" t="s">
        <v>11</v>
      </c>
      <c r="C3" s="6" t="s">
        <v>23</v>
      </c>
      <c r="D3" s="6" t="s">
        <v>24</v>
      </c>
      <c r="E3" s="127" t="s">
        <v>33</v>
      </c>
      <c r="F3" s="6" t="s">
        <v>25</v>
      </c>
      <c r="G3" s="5" t="s">
        <v>11</v>
      </c>
      <c r="H3" s="6" t="s">
        <v>23</v>
      </c>
      <c r="I3" s="6" t="s">
        <v>24</v>
      </c>
      <c r="J3" s="127" t="s">
        <v>33</v>
      </c>
      <c r="K3" s="6" t="s">
        <v>25</v>
      </c>
      <c r="L3" s="5" t="s">
        <v>11</v>
      </c>
      <c r="M3" s="6" t="s">
        <v>23</v>
      </c>
      <c r="N3" s="6" t="s">
        <v>24</v>
      </c>
      <c r="O3" s="127" t="s">
        <v>33</v>
      </c>
      <c r="P3" s="6" t="s">
        <v>25</v>
      </c>
      <c r="Q3" s="6" t="s">
        <v>11</v>
      </c>
      <c r="R3" s="6" t="s">
        <v>23</v>
      </c>
      <c r="S3" s="6" t="s">
        <v>24</v>
      </c>
      <c r="T3" s="127" t="s">
        <v>33</v>
      </c>
      <c r="U3" s="6" t="s">
        <v>25</v>
      </c>
      <c r="V3" s="5" t="s">
        <v>11</v>
      </c>
      <c r="W3" s="6" t="s">
        <v>23</v>
      </c>
      <c r="X3" s="6" t="s">
        <v>24</v>
      </c>
      <c r="Y3" s="127" t="s">
        <v>33</v>
      </c>
      <c r="Z3" s="57" t="s">
        <v>25</v>
      </c>
      <c r="AA3" s="6" t="s">
        <v>11</v>
      </c>
      <c r="AB3" s="6" t="s">
        <v>23</v>
      </c>
      <c r="AC3" s="6" t="s">
        <v>24</v>
      </c>
      <c r="AD3" s="127" t="s">
        <v>33</v>
      </c>
      <c r="AE3" s="57" t="s">
        <v>25</v>
      </c>
      <c r="AF3" s="6" t="s">
        <v>11</v>
      </c>
      <c r="AG3" s="6" t="s">
        <v>23</v>
      </c>
      <c r="AH3" s="6" t="s">
        <v>24</v>
      </c>
      <c r="AI3" s="127" t="s">
        <v>33</v>
      </c>
      <c r="AJ3" s="6" t="s">
        <v>25</v>
      </c>
      <c r="AK3" s="5" t="s">
        <v>11</v>
      </c>
      <c r="AL3" s="6" t="s">
        <v>23</v>
      </c>
      <c r="AM3" s="6" t="s">
        <v>24</v>
      </c>
      <c r="AN3" s="127" t="s">
        <v>33</v>
      </c>
      <c r="AO3" s="10" t="s">
        <v>25</v>
      </c>
      <c r="AP3" s="5" t="s">
        <v>11</v>
      </c>
      <c r="AQ3" s="6" t="s">
        <v>23</v>
      </c>
      <c r="AR3" s="6" t="s">
        <v>24</v>
      </c>
      <c r="AS3" s="127" t="s">
        <v>33</v>
      </c>
      <c r="AT3" s="10" t="s">
        <v>25</v>
      </c>
      <c r="AU3" s="5" t="s">
        <v>11</v>
      </c>
      <c r="AV3" s="6" t="s">
        <v>23</v>
      </c>
      <c r="AW3" s="6" t="s">
        <v>24</v>
      </c>
      <c r="AX3" s="127" t="s">
        <v>33</v>
      </c>
      <c r="AY3" s="10" t="s">
        <v>25</v>
      </c>
      <c r="AZ3" s="5" t="s">
        <v>11</v>
      </c>
      <c r="BA3" s="6" t="s">
        <v>23</v>
      </c>
      <c r="BB3" s="6" t="s">
        <v>24</v>
      </c>
      <c r="BC3" s="127" t="s">
        <v>33</v>
      </c>
      <c r="BD3" s="10" t="s">
        <v>25</v>
      </c>
      <c r="BE3" s="5" t="s">
        <v>11</v>
      </c>
      <c r="BF3" s="6" t="s">
        <v>23</v>
      </c>
      <c r="BG3" s="6" t="s">
        <v>24</v>
      </c>
      <c r="BH3" s="127" t="s">
        <v>33</v>
      </c>
      <c r="BI3" s="10" t="s">
        <v>25</v>
      </c>
      <c r="BJ3" s="5" t="s">
        <v>11</v>
      </c>
      <c r="BK3" s="6" t="s">
        <v>23</v>
      </c>
      <c r="BL3" s="6" t="s">
        <v>24</v>
      </c>
      <c r="BM3" s="127" t="s">
        <v>33</v>
      </c>
      <c r="BN3" s="10" t="s">
        <v>25</v>
      </c>
      <c r="BO3" s="5" t="s">
        <v>11</v>
      </c>
      <c r="BP3" s="6" t="s">
        <v>23</v>
      </c>
      <c r="BQ3" s="6" t="s">
        <v>24</v>
      </c>
      <c r="BR3" s="127" t="s">
        <v>33</v>
      </c>
      <c r="BS3" s="10" t="s">
        <v>25</v>
      </c>
      <c r="BT3" s="5" t="s">
        <v>11</v>
      </c>
      <c r="BU3" s="6" t="s">
        <v>23</v>
      </c>
      <c r="BV3" s="6" t="s">
        <v>24</v>
      </c>
      <c r="BW3" s="127" t="s">
        <v>33</v>
      </c>
      <c r="BX3" s="10" t="s">
        <v>25</v>
      </c>
      <c r="BY3" s="5" t="s">
        <v>11</v>
      </c>
      <c r="BZ3" s="6" t="s">
        <v>23</v>
      </c>
      <c r="CA3" s="6" t="s">
        <v>24</v>
      </c>
      <c r="CB3" s="127" t="s">
        <v>33</v>
      </c>
      <c r="CC3" s="10" t="s">
        <v>25</v>
      </c>
      <c r="CD3" s="5" t="s">
        <v>11</v>
      </c>
      <c r="CE3" s="6" t="s">
        <v>23</v>
      </c>
      <c r="CF3" s="6" t="s">
        <v>24</v>
      </c>
      <c r="CG3" s="127" t="s">
        <v>33</v>
      </c>
      <c r="CH3" s="10" t="s">
        <v>25</v>
      </c>
      <c r="CI3" s="5" t="s">
        <v>11</v>
      </c>
      <c r="CJ3" s="6" t="s">
        <v>23</v>
      </c>
      <c r="CK3" s="6" t="s">
        <v>24</v>
      </c>
      <c r="CL3" s="127" t="s">
        <v>33</v>
      </c>
      <c r="CM3" s="10" t="s">
        <v>25</v>
      </c>
      <c r="CN3" s="5" t="s">
        <v>11</v>
      </c>
      <c r="CO3" s="6" t="s">
        <v>23</v>
      </c>
      <c r="CP3" s="6" t="s">
        <v>24</v>
      </c>
      <c r="CQ3" s="127" t="s">
        <v>33</v>
      </c>
      <c r="CR3" s="10" t="s">
        <v>25</v>
      </c>
      <c r="CS3" s="5" t="s">
        <v>11</v>
      </c>
      <c r="CT3" s="6" t="s">
        <v>23</v>
      </c>
      <c r="CU3" s="6" t="s">
        <v>24</v>
      </c>
      <c r="CV3" s="127" t="s">
        <v>33</v>
      </c>
      <c r="CW3" s="10" t="s">
        <v>25</v>
      </c>
      <c r="CX3" s="5" t="s">
        <v>11</v>
      </c>
      <c r="CY3" s="6" t="s">
        <v>23</v>
      </c>
      <c r="CZ3" s="6" t="s">
        <v>24</v>
      </c>
      <c r="DA3" s="127" t="s">
        <v>33</v>
      </c>
      <c r="DB3" s="10" t="s">
        <v>25</v>
      </c>
      <c r="DC3" s="5" t="s">
        <v>11</v>
      </c>
      <c r="DD3" s="6" t="s">
        <v>23</v>
      </c>
      <c r="DE3" s="6" t="s">
        <v>24</v>
      </c>
      <c r="DF3" s="127" t="s">
        <v>33</v>
      </c>
      <c r="DG3" s="10" t="s">
        <v>25</v>
      </c>
      <c r="DH3" s="5" t="s">
        <v>11</v>
      </c>
      <c r="DI3" s="6" t="s">
        <v>23</v>
      </c>
      <c r="DJ3" s="6" t="s">
        <v>24</v>
      </c>
      <c r="DK3" s="127" t="s">
        <v>33</v>
      </c>
      <c r="DL3" s="10" t="s">
        <v>25</v>
      </c>
      <c r="DM3" s="5" t="s">
        <v>11</v>
      </c>
      <c r="DN3" s="6" t="s">
        <v>23</v>
      </c>
      <c r="DO3" s="6" t="s">
        <v>24</v>
      </c>
      <c r="DP3" s="127" t="s">
        <v>33</v>
      </c>
      <c r="DQ3" s="10" t="s">
        <v>25</v>
      </c>
      <c r="DR3" s="5" t="s">
        <v>11</v>
      </c>
      <c r="DS3" s="197" t="s">
        <v>23</v>
      </c>
      <c r="DT3" s="6" t="s">
        <v>24</v>
      </c>
      <c r="DU3" s="127" t="s">
        <v>33</v>
      </c>
      <c r="DV3" s="10" t="s">
        <v>25</v>
      </c>
    </row>
    <row r="4" spans="1:126" ht="13.5" thickTop="1" x14ac:dyDescent="0.2">
      <c r="A4" s="1" t="s">
        <v>3</v>
      </c>
      <c r="B4" s="8">
        <v>494</v>
      </c>
      <c r="C4" s="8">
        <v>315</v>
      </c>
      <c r="D4" s="8">
        <v>46</v>
      </c>
      <c r="E4" s="8">
        <f>B4-F4</f>
        <v>133</v>
      </c>
      <c r="F4" s="8">
        <v>361</v>
      </c>
      <c r="G4" s="7">
        <v>493</v>
      </c>
      <c r="H4" s="7">
        <v>315</v>
      </c>
      <c r="I4" s="7">
        <v>46</v>
      </c>
      <c r="J4" s="7">
        <f>G4-K4</f>
        <v>132</v>
      </c>
      <c r="K4" s="7">
        <v>361</v>
      </c>
      <c r="L4" s="7">
        <v>560</v>
      </c>
      <c r="M4" s="7">
        <v>339</v>
      </c>
      <c r="N4" s="7">
        <v>63</v>
      </c>
      <c r="O4" s="7">
        <f>L4-P4</f>
        <v>158</v>
      </c>
      <c r="P4" s="7">
        <v>402</v>
      </c>
      <c r="Q4" s="7">
        <v>524</v>
      </c>
      <c r="R4" s="7">
        <v>315</v>
      </c>
      <c r="S4" s="7">
        <v>57</v>
      </c>
      <c r="T4" s="7">
        <f>Q4-U4</f>
        <v>152</v>
      </c>
      <c r="U4" s="7">
        <v>372</v>
      </c>
      <c r="V4" s="44">
        <v>618</v>
      </c>
      <c r="W4" s="7">
        <v>381</v>
      </c>
      <c r="X4" s="7">
        <v>67</v>
      </c>
      <c r="Y4" s="7">
        <f>V4-Z4</f>
        <v>170</v>
      </c>
      <c r="Z4" s="58">
        <v>448</v>
      </c>
      <c r="AA4" s="7">
        <v>604</v>
      </c>
      <c r="AB4" s="7">
        <v>373</v>
      </c>
      <c r="AC4" s="7">
        <v>53</v>
      </c>
      <c r="AD4" s="7">
        <f>AA4-AE4</f>
        <v>178</v>
      </c>
      <c r="AE4" s="58">
        <v>426</v>
      </c>
      <c r="AF4" s="7">
        <v>683</v>
      </c>
      <c r="AG4" s="7">
        <v>408</v>
      </c>
      <c r="AH4" s="7">
        <v>73</v>
      </c>
      <c r="AI4" s="7">
        <f>AF4-AJ4</f>
        <v>202</v>
      </c>
      <c r="AJ4" s="7">
        <v>481</v>
      </c>
      <c r="AK4" s="44">
        <v>632</v>
      </c>
      <c r="AL4" s="7">
        <v>402</v>
      </c>
      <c r="AM4" s="7">
        <v>64</v>
      </c>
      <c r="AN4" s="7">
        <f>AK4-AO4</f>
        <v>166</v>
      </c>
      <c r="AO4" s="11">
        <v>466</v>
      </c>
      <c r="AP4" s="44">
        <v>698</v>
      </c>
      <c r="AQ4" s="7">
        <v>434</v>
      </c>
      <c r="AR4" s="7">
        <v>68</v>
      </c>
      <c r="AS4" s="7">
        <f>AP4-AT4</f>
        <v>196</v>
      </c>
      <c r="AT4" s="11">
        <v>502</v>
      </c>
      <c r="AU4" s="44">
        <v>706</v>
      </c>
      <c r="AV4" s="7">
        <v>494</v>
      </c>
      <c r="AW4" s="7">
        <v>55</v>
      </c>
      <c r="AX4" s="7">
        <f>AU4-AY4</f>
        <v>157</v>
      </c>
      <c r="AY4" s="11">
        <v>549</v>
      </c>
      <c r="AZ4" s="44">
        <v>779</v>
      </c>
      <c r="BA4" s="7">
        <v>514</v>
      </c>
      <c r="BB4" s="7">
        <v>59</v>
      </c>
      <c r="BC4" s="7">
        <f>AZ4-BD4</f>
        <v>206</v>
      </c>
      <c r="BD4" s="11">
        <f>BA4+BB4</f>
        <v>573</v>
      </c>
      <c r="BE4" s="44">
        <v>870</v>
      </c>
      <c r="BF4" s="7">
        <v>590</v>
      </c>
      <c r="BG4" s="7">
        <v>64</v>
      </c>
      <c r="BH4" s="7">
        <f>BE4-BI4</f>
        <v>216</v>
      </c>
      <c r="BI4" s="11">
        <f>BF4+BG4</f>
        <v>654</v>
      </c>
      <c r="BJ4" s="44">
        <v>813</v>
      </c>
      <c r="BK4" s="7">
        <v>543</v>
      </c>
      <c r="BL4" s="7">
        <v>74</v>
      </c>
      <c r="BM4" s="7">
        <f>BJ4-BN4</f>
        <v>196</v>
      </c>
      <c r="BN4" s="11">
        <f>BK4+BL4</f>
        <v>617</v>
      </c>
      <c r="BO4" s="44">
        <v>910</v>
      </c>
      <c r="BP4" s="7">
        <v>613</v>
      </c>
      <c r="BQ4" s="7">
        <v>110</v>
      </c>
      <c r="BR4" s="7">
        <f>BO4-BS4</f>
        <v>187</v>
      </c>
      <c r="BS4" s="11">
        <f>BP4+BQ4</f>
        <v>723</v>
      </c>
      <c r="BT4" s="44">
        <v>1011</v>
      </c>
      <c r="BU4" s="7">
        <v>651</v>
      </c>
      <c r="BV4" s="7">
        <f>BT4-BW4-BU4</f>
        <v>145</v>
      </c>
      <c r="BW4" s="7">
        <v>215</v>
      </c>
      <c r="BX4" s="11">
        <f>BU4+BV4</f>
        <v>796</v>
      </c>
      <c r="BY4" s="44">
        <v>891</v>
      </c>
      <c r="BZ4" s="7">
        <v>584</v>
      </c>
      <c r="CA4" s="7">
        <v>113</v>
      </c>
      <c r="CB4" s="7">
        <f>BY4-CC4</f>
        <v>194</v>
      </c>
      <c r="CC4" s="11">
        <f>BZ4+CA4</f>
        <v>697</v>
      </c>
      <c r="CD4" s="44">
        <v>875</v>
      </c>
      <c r="CE4" s="7">
        <v>543</v>
      </c>
      <c r="CF4" s="7">
        <v>121</v>
      </c>
      <c r="CG4" s="7">
        <f>CD4-CH4</f>
        <v>211</v>
      </c>
      <c r="CH4" s="11">
        <f>CE4+CF4</f>
        <v>664</v>
      </c>
      <c r="CI4" s="44">
        <v>911</v>
      </c>
      <c r="CJ4" s="7">
        <v>574</v>
      </c>
      <c r="CK4" s="7">
        <v>138</v>
      </c>
      <c r="CL4" s="7">
        <f>CI4-CM4</f>
        <v>199</v>
      </c>
      <c r="CM4" s="11">
        <f>CJ4+CK4</f>
        <v>712</v>
      </c>
      <c r="CN4" s="44">
        <v>829</v>
      </c>
      <c r="CO4" s="7">
        <v>516</v>
      </c>
      <c r="CP4" s="7">
        <v>129</v>
      </c>
      <c r="CQ4" s="7">
        <f>CN4-CR4</f>
        <v>184</v>
      </c>
      <c r="CR4" s="11">
        <f>CO4+CP4</f>
        <v>645</v>
      </c>
      <c r="CS4" s="44">
        <v>961</v>
      </c>
      <c r="CT4" s="7">
        <v>606</v>
      </c>
      <c r="CU4" s="7">
        <v>140</v>
      </c>
      <c r="CV4" s="7">
        <f>CS4-CW4</f>
        <v>215</v>
      </c>
      <c r="CW4" s="11">
        <f>CT4+CU4</f>
        <v>746</v>
      </c>
      <c r="CX4" s="44">
        <f>935-2</f>
        <v>933</v>
      </c>
      <c r="CY4" s="7">
        <v>618</v>
      </c>
      <c r="CZ4" s="7">
        <v>154</v>
      </c>
      <c r="DA4" s="7">
        <f>CX4-DB4</f>
        <v>161</v>
      </c>
      <c r="DB4" s="11">
        <f>CY4+CZ4</f>
        <v>772</v>
      </c>
      <c r="DC4" s="44">
        <v>767</v>
      </c>
      <c r="DD4" s="7">
        <v>451</v>
      </c>
      <c r="DE4" s="7">
        <v>95</v>
      </c>
      <c r="DF4" s="7">
        <f>DC4-DG4</f>
        <v>221</v>
      </c>
      <c r="DG4" s="11">
        <f>DD4+DE4</f>
        <v>546</v>
      </c>
      <c r="DH4" s="44">
        <v>690</v>
      </c>
      <c r="DI4" s="7">
        <v>431</v>
      </c>
      <c r="DJ4" s="7">
        <v>98</v>
      </c>
      <c r="DK4" s="7">
        <f>DH4-DL4</f>
        <v>161</v>
      </c>
      <c r="DL4" s="11">
        <f>DI4+DJ4</f>
        <v>529</v>
      </c>
      <c r="DM4" s="44">
        <v>728</v>
      </c>
      <c r="DN4" s="7">
        <v>457</v>
      </c>
      <c r="DO4" s="7">
        <v>87</v>
      </c>
      <c r="DP4" s="7">
        <f>DM4-DQ4</f>
        <v>184</v>
      </c>
      <c r="DQ4" s="11">
        <f>DN4+DO4</f>
        <v>544</v>
      </c>
      <c r="DR4" s="11">
        <v>769</v>
      </c>
      <c r="DS4" s="196">
        <v>501</v>
      </c>
      <c r="DT4" s="7">
        <v>99</v>
      </c>
      <c r="DU4" s="7">
        <v>169</v>
      </c>
      <c r="DV4" s="11">
        <v>600</v>
      </c>
    </row>
    <row r="5" spans="1:126" x14ac:dyDescent="0.2">
      <c r="A5" s="2" t="s">
        <v>4</v>
      </c>
      <c r="B5" s="8">
        <v>239</v>
      </c>
      <c r="C5" s="8">
        <v>161</v>
      </c>
      <c r="D5" s="8">
        <v>22</v>
      </c>
      <c r="E5" s="8">
        <f t="shared" ref="E5:E13" si="0">B5-F5</f>
        <v>56</v>
      </c>
      <c r="F5" s="8">
        <v>183</v>
      </c>
      <c r="G5" s="8">
        <v>221</v>
      </c>
      <c r="H5" s="8">
        <v>136</v>
      </c>
      <c r="I5" s="8">
        <v>15</v>
      </c>
      <c r="J5" s="8">
        <f t="shared" ref="J5:J12" si="1">G5-K5</f>
        <v>70</v>
      </c>
      <c r="K5" s="8">
        <v>151</v>
      </c>
      <c r="L5" s="8">
        <v>219</v>
      </c>
      <c r="M5" s="8">
        <v>135</v>
      </c>
      <c r="N5" s="8">
        <v>29</v>
      </c>
      <c r="O5" s="8">
        <f t="shared" ref="O5:O12" si="2">L5-P5</f>
        <v>55</v>
      </c>
      <c r="P5" s="8">
        <v>164</v>
      </c>
      <c r="Q5" s="8">
        <v>238</v>
      </c>
      <c r="R5" s="8">
        <v>150</v>
      </c>
      <c r="S5" s="8">
        <v>20</v>
      </c>
      <c r="T5" s="8">
        <f t="shared" ref="T5:T12" si="3">Q5-U5</f>
        <v>68</v>
      </c>
      <c r="U5" s="8">
        <v>170</v>
      </c>
      <c r="V5" s="45">
        <v>311</v>
      </c>
      <c r="W5" s="8">
        <v>192</v>
      </c>
      <c r="X5" s="8">
        <v>32</v>
      </c>
      <c r="Y5" s="8">
        <f t="shared" ref="Y5:Y12" si="4">V5-Z5</f>
        <v>87</v>
      </c>
      <c r="Z5" s="59">
        <v>224</v>
      </c>
      <c r="AA5" s="8">
        <v>264</v>
      </c>
      <c r="AB5" s="8">
        <v>156</v>
      </c>
      <c r="AC5" s="8">
        <v>28</v>
      </c>
      <c r="AD5" s="8">
        <f t="shared" ref="AD5:AD12" si="5">AA5-AE5</f>
        <v>80</v>
      </c>
      <c r="AE5" s="59">
        <v>184</v>
      </c>
      <c r="AF5" s="8">
        <v>321</v>
      </c>
      <c r="AG5" s="8">
        <v>191</v>
      </c>
      <c r="AH5" s="8">
        <v>33</v>
      </c>
      <c r="AI5" s="8">
        <f t="shared" ref="AI5:AI12" si="6">AF5-AJ5</f>
        <v>97</v>
      </c>
      <c r="AJ5" s="8">
        <v>224</v>
      </c>
      <c r="AK5" s="45">
        <v>269</v>
      </c>
      <c r="AL5" s="8">
        <v>165</v>
      </c>
      <c r="AM5" s="8">
        <v>36</v>
      </c>
      <c r="AN5" s="8">
        <f t="shared" ref="AN5:AN12" si="7">AK5-AO5</f>
        <v>68</v>
      </c>
      <c r="AO5" s="12">
        <v>201</v>
      </c>
      <c r="AP5" s="45">
        <v>301</v>
      </c>
      <c r="AQ5" s="8">
        <v>198</v>
      </c>
      <c r="AR5" s="8">
        <v>28</v>
      </c>
      <c r="AS5" s="8">
        <f t="shared" ref="AS5:AS12" si="8">AP5-AT5</f>
        <v>75</v>
      </c>
      <c r="AT5" s="12">
        <v>226</v>
      </c>
      <c r="AU5" s="45">
        <v>270</v>
      </c>
      <c r="AV5" s="8">
        <v>144</v>
      </c>
      <c r="AW5" s="8">
        <v>43</v>
      </c>
      <c r="AX5" s="8">
        <f t="shared" ref="AX5:AX12" si="9">AU5-AY5</f>
        <v>83</v>
      </c>
      <c r="AY5" s="12">
        <v>187</v>
      </c>
      <c r="AZ5" s="45">
        <v>246</v>
      </c>
      <c r="BA5" s="8">
        <v>151</v>
      </c>
      <c r="BB5" s="8">
        <v>25</v>
      </c>
      <c r="BC5" s="8">
        <f t="shared" ref="BC5:BC12" si="10">AZ5-BD5</f>
        <v>70</v>
      </c>
      <c r="BD5" s="12">
        <f t="shared" ref="BD5:BD11" si="11">BA5+BB5</f>
        <v>176</v>
      </c>
      <c r="BE5" s="45">
        <v>234</v>
      </c>
      <c r="BF5" s="8">
        <v>139</v>
      </c>
      <c r="BG5" s="8">
        <v>21</v>
      </c>
      <c r="BH5" s="8">
        <f t="shared" ref="BH5:BH12" si="12">BE5-BI5</f>
        <v>74</v>
      </c>
      <c r="BI5" s="12">
        <f t="shared" ref="BI5:BI11" si="13">BF5+BG5</f>
        <v>160</v>
      </c>
      <c r="BJ5" s="45">
        <v>250</v>
      </c>
      <c r="BK5" s="8">
        <v>146</v>
      </c>
      <c r="BL5" s="8">
        <v>20</v>
      </c>
      <c r="BM5" s="8">
        <f t="shared" ref="BM5:BM12" si="14">BJ5-BN5</f>
        <v>84</v>
      </c>
      <c r="BN5" s="12">
        <f t="shared" ref="BN5:BN11" si="15">BK5+BL5</f>
        <v>166</v>
      </c>
      <c r="BO5" s="45">
        <v>239</v>
      </c>
      <c r="BP5" s="8">
        <v>155</v>
      </c>
      <c r="BQ5" s="8">
        <v>26</v>
      </c>
      <c r="BR5" s="8">
        <f t="shared" ref="BR5:BR12" si="16">BO5-BS5</f>
        <v>58</v>
      </c>
      <c r="BS5" s="12">
        <f t="shared" ref="BS5:BS11" si="17">BP5+BQ5</f>
        <v>181</v>
      </c>
      <c r="BT5" s="45">
        <v>302</v>
      </c>
      <c r="BU5" s="8">
        <v>174</v>
      </c>
      <c r="BV5" s="8">
        <f t="shared" ref="BV5:BV13" si="18">BT5-BW5-BU5</f>
        <v>44</v>
      </c>
      <c r="BW5" s="8">
        <v>84</v>
      </c>
      <c r="BX5" s="12">
        <f t="shared" ref="BX5:BX13" si="19">BU5+BV5</f>
        <v>218</v>
      </c>
      <c r="BY5" s="45">
        <v>291</v>
      </c>
      <c r="BZ5" s="8">
        <v>170</v>
      </c>
      <c r="CA5" s="8">
        <v>42</v>
      </c>
      <c r="CB5" s="8">
        <f t="shared" ref="CB5:CB11" si="20">BY5-CC5</f>
        <v>79</v>
      </c>
      <c r="CC5" s="12">
        <f t="shared" ref="CC5:CC12" si="21">BZ5+CA5</f>
        <v>212</v>
      </c>
      <c r="CD5" s="45">
        <v>350</v>
      </c>
      <c r="CE5" s="8">
        <v>210</v>
      </c>
      <c r="CF5" s="8">
        <v>46</v>
      </c>
      <c r="CG5" s="8">
        <f t="shared" ref="CG5:CG11" si="22">CD5-CH5</f>
        <v>94</v>
      </c>
      <c r="CH5" s="12">
        <f t="shared" ref="CH5:CH12" si="23">CE5+CF5</f>
        <v>256</v>
      </c>
      <c r="CI5" s="45">
        <v>322</v>
      </c>
      <c r="CJ5" s="8">
        <v>178</v>
      </c>
      <c r="CK5" s="8">
        <v>50</v>
      </c>
      <c r="CL5" s="8">
        <f t="shared" ref="CL5:CL11" si="24">CI5-CM5</f>
        <v>94</v>
      </c>
      <c r="CM5" s="12">
        <f t="shared" ref="CM5:CM12" si="25">CJ5+CK5</f>
        <v>228</v>
      </c>
      <c r="CN5" s="45">
        <v>338</v>
      </c>
      <c r="CO5" s="8">
        <v>193</v>
      </c>
      <c r="CP5" s="8">
        <v>49</v>
      </c>
      <c r="CQ5" s="8">
        <f t="shared" ref="CQ5:CQ11" si="26">CN5-CR5</f>
        <v>96</v>
      </c>
      <c r="CR5" s="12">
        <f t="shared" ref="CR5:CR12" si="27">CO5+CP5</f>
        <v>242</v>
      </c>
      <c r="CS5" s="45">
        <v>345</v>
      </c>
      <c r="CT5" s="8">
        <v>215</v>
      </c>
      <c r="CU5" s="8">
        <v>44</v>
      </c>
      <c r="CV5" s="8">
        <f t="shared" ref="CV5:CV11" si="28">CS5-CW5</f>
        <v>86</v>
      </c>
      <c r="CW5" s="12">
        <f t="shared" ref="CW5:CW12" si="29">CT5+CU5</f>
        <v>259</v>
      </c>
      <c r="CX5" s="45">
        <v>369</v>
      </c>
      <c r="CY5" s="8">
        <v>224</v>
      </c>
      <c r="CZ5" s="8">
        <v>44</v>
      </c>
      <c r="DA5" s="8">
        <f t="shared" ref="DA5:DA11" si="30">CX5-DB5</f>
        <v>101</v>
      </c>
      <c r="DB5" s="12">
        <f t="shared" ref="DB5:DB12" si="31">CY5+CZ5</f>
        <v>268</v>
      </c>
      <c r="DC5" s="45">
        <v>289</v>
      </c>
      <c r="DD5" s="8">
        <v>174</v>
      </c>
      <c r="DE5" s="8">
        <v>32</v>
      </c>
      <c r="DF5" s="8">
        <f t="shared" ref="DF5:DF11" si="32">DC5-DG5</f>
        <v>83</v>
      </c>
      <c r="DG5" s="12">
        <f t="shared" ref="DG5:DG12" si="33">DD5+DE5</f>
        <v>206</v>
      </c>
      <c r="DH5" s="45">
        <v>301</v>
      </c>
      <c r="DI5" s="8">
        <v>177</v>
      </c>
      <c r="DJ5" s="8">
        <v>33</v>
      </c>
      <c r="DK5" s="8">
        <f t="shared" ref="DK5:DK11" si="34">DH5-DL5</f>
        <v>91</v>
      </c>
      <c r="DL5" s="12">
        <f t="shared" ref="DL5:DL12" si="35">DI5+DJ5</f>
        <v>210</v>
      </c>
      <c r="DM5" s="45">
        <v>328</v>
      </c>
      <c r="DN5" s="8">
        <v>195</v>
      </c>
      <c r="DO5" s="8">
        <v>34</v>
      </c>
      <c r="DP5" s="8">
        <f t="shared" ref="DP5:DP11" si="36">DM5-DQ5</f>
        <v>99</v>
      </c>
      <c r="DQ5" s="12">
        <f t="shared" ref="DQ5:DQ12" si="37">DN5+DO5</f>
        <v>229</v>
      </c>
      <c r="DR5" s="12">
        <v>346</v>
      </c>
      <c r="DS5" s="195">
        <v>205</v>
      </c>
      <c r="DT5" s="8">
        <v>45</v>
      </c>
      <c r="DU5" s="8">
        <v>96</v>
      </c>
      <c r="DV5" s="12">
        <v>250</v>
      </c>
    </row>
    <row r="6" spans="1:126" x14ac:dyDescent="0.2">
      <c r="A6" s="2" t="s">
        <v>5</v>
      </c>
      <c r="B6" s="8">
        <v>202</v>
      </c>
      <c r="C6" s="8">
        <v>144</v>
      </c>
      <c r="D6" s="8">
        <v>13</v>
      </c>
      <c r="E6" s="8">
        <f t="shared" si="0"/>
        <v>45</v>
      </c>
      <c r="F6" s="8">
        <v>157</v>
      </c>
      <c r="G6" s="8">
        <v>191</v>
      </c>
      <c r="H6" s="8">
        <v>132</v>
      </c>
      <c r="I6" s="8">
        <v>16</v>
      </c>
      <c r="J6" s="8">
        <f t="shared" si="1"/>
        <v>43</v>
      </c>
      <c r="K6" s="8">
        <v>148</v>
      </c>
      <c r="L6" s="8">
        <v>181</v>
      </c>
      <c r="M6" s="8">
        <v>113</v>
      </c>
      <c r="N6" s="8">
        <v>22</v>
      </c>
      <c r="O6" s="8">
        <f t="shared" si="2"/>
        <v>46</v>
      </c>
      <c r="P6" s="8">
        <v>135</v>
      </c>
      <c r="Q6" s="8">
        <v>185</v>
      </c>
      <c r="R6" s="8">
        <v>117</v>
      </c>
      <c r="S6" s="8">
        <v>21</v>
      </c>
      <c r="T6" s="8">
        <f t="shared" si="3"/>
        <v>47</v>
      </c>
      <c r="U6" s="8">
        <v>138</v>
      </c>
      <c r="V6" s="45">
        <v>219</v>
      </c>
      <c r="W6" s="8">
        <v>123</v>
      </c>
      <c r="X6" s="8">
        <v>34</v>
      </c>
      <c r="Y6" s="8">
        <f t="shared" si="4"/>
        <v>62</v>
      </c>
      <c r="Z6" s="59">
        <v>157</v>
      </c>
      <c r="AA6" s="8">
        <v>198</v>
      </c>
      <c r="AB6" s="8">
        <v>122</v>
      </c>
      <c r="AC6" s="8">
        <v>29</v>
      </c>
      <c r="AD6" s="8">
        <f t="shared" si="5"/>
        <v>47</v>
      </c>
      <c r="AE6" s="59">
        <v>151</v>
      </c>
      <c r="AF6" s="8">
        <v>196</v>
      </c>
      <c r="AG6" s="8">
        <v>119</v>
      </c>
      <c r="AH6" s="8">
        <v>31</v>
      </c>
      <c r="AI6" s="8">
        <f t="shared" si="6"/>
        <v>46</v>
      </c>
      <c r="AJ6" s="8">
        <v>150</v>
      </c>
      <c r="AK6" s="45">
        <v>142</v>
      </c>
      <c r="AL6" s="8">
        <v>92</v>
      </c>
      <c r="AM6" s="8">
        <v>15</v>
      </c>
      <c r="AN6" s="8">
        <f t="shared" si="7"/>
        <v>35</v>
      </c>
      <c r="AO6" s="12">
        <v>107</v>
      </c>
      <c r="AP6" s="45">
        <v>114</v>
      </c>
      <c r="AQ6" s="8">
        <v>74</v>
      </c>
      <c r="AR6" s="8">
        <v>11</v>
      </c>
      <c r="AS6" s="8">
        <f t="shared" si="8"/>
        <v>29</v>
      </c>
      <c r="AT6" s="12">
        <v>85</v>
      </c>
      <c r="AU6" s="45">
        <v>125</v>
      </c>
      <c r="AV6" s="8">
        <v>84</v>
      </c>
      <c r="AW6" s="8">
        <v>11</v>
      </c>
      <c r="AX6" s="8">
        <f t="shared" si="9"/>
        <v>30</v>
      </c>
      <c r="AY6" s="12">
        <v>95</v>
      </c>
      <c r="AZ6" s="45">
        <v>107</v>
      </c>
      <c r="BA6" s="8">
        <v>71</v>
      </c>
      <c r="BB6" s="8">
        <v>14</v>
      </c>
      <c r="BC6" s="8">
        <f t="shared" si="10"/>
        <v>22</v>
      </c>
      <c r="BD6" s="12">
        <f t="shared" si="11"/>
        <v>85</v>
      </c>
      <c r="BE6" s="45">
        <v>120</v>
      </c>
      <c r="BF6" s="8">
        <v>75</v>
      </c>
      <c r="BG6" s="8">
        <v>14</v>
      </c>
      <c r="BH6" s="8">
        <f t="shared" si="12"/>
        <v>31</v>
      </c>
      <c r="BI6" s="12">
        <f t="shared" si="13"/>
        <v>89</v>
      </c>
      <c r="BJ6" s="45">
        <v>101</v>
      </c>
      <c r="BK6" s="8">
        <v>67</v>
      </c>
      <c r="BL6" s="8">
        <v>8</v>
      </c>
      <c r="BM6" s="8">
        <f t="shared" si="14"/>
        <v>26</v>
      </c>
      <c r="BN6" s="12">
        <f t="shared" si="15"/>
        <v>75</v>
      </c>
      <c r="BO6" s="45">
        <v>92</v>
      </c>
      <c r="BP6" s="8">
        <v>67</v>
      </c>
      <c r="BQ6" s="8">
        <v>12</v>
      </c>
      <c r="BR6" s="8">
        <f t="shared" si="16"/>
        <v>13</v>
      </c>
      <c r="BS6" s="12">
        <f t="shared" si="17"/>
        <v>79</v>
      </c>
      <c r="BT6" s="45">
        <v>72</v>
      </c>
      <c r="BU6" s="8">
        <v>45</v>
      </c>
      <c r="BV6" s="8">
        <f t="shared" si="18"/>
        <v>16</v>
      </c>
      <c r="BW6" s="8">
        <v>11</v>
      </c>
      <c r="BX6" s="12">
        <f t="shared" si="19"/>
        <v>61</v>
      </c>
      <c r="BY6" s="45">
        <v>74</v>
      </c>
      <c r="BZ6" s="8">
        <v>42</v>
      </c>
      <c r="CA6" s="8">
        <v>12</v>
      </c>
      <c r="CB6" s="8">
        <f t="shared" si="20"/>
        <v>20</v>
      </c>
      <c r="CC6" s="12">
        <f t="shared" si="21"/>
        <v>54</v>
      </c>
      <c r="CD6" s="45">
        <v>79</v>
      </c>
      <c r="CE6" s="8">
        <v>53</v>
      </c>
      <c r="CF6" s="8">
        <v>13</v>
      </c>
      <c r="CG6" s="8">
        <f t="shared" si="22"/>
        <v>13</v>
      </c>
      <c r="CH6" s="12">
        <f t="shared" si="23"/>
        <v>66</v>
      </c>
      <c r="CI6" s="45">
        <v>85</v>
      </c>
      <c r="CJ6" s="8">
        <v>53</v>
      </c>
      <c r="CK6" s="8">
        <v>10</v>
      </c>
      <c r="CL6" s="8">
        <f t="shared" si="24"/>
        <v>22</v>
      </c>
      <c r="CM6" s="12">
        <f t="shared" si="25"/>
        <v>63</v>
      </c>
      <c r="CN6" s="45">
        <v>72</v>
      </c>
      <c r="CO6" s="8">
        <v>52</v>
      </c>
      <c r="CP6" s="8">
        <v>13</v>
      </c>
      <c r="CQ6" s="8">
        <f t="shared" si="26"/>
        <v>7</v>
      </c>
      <c r="CR6" s="12">
        <f t="shared" si="27"/>
        <v>65</v>
      </c>
      <c r="CS6" s="45">
        <v>67</v>
      </c>
      <c r="CT6" s="8">
        <v>41</v>
      </c>
      <c r="CU6" s="8">
        <v>10</v>
      </c>
      <c r="CV6" s="8">
        <f t="shared" si="28"/>
        <v>16</v>
      </c>
      <c r="CW6" s="12">
        <f t="shared" si="29"/>
        <v>51</v>
      </c>
      <c r="CX6" s="45">
        <v>89</v>
      </c>
      <c r="CY6" s="8">
        <v>68</v>
      </c>
      <c r="CZ6" s="8">
        <v>8</v>
      </c>
      <c r="DA6" s="8">
        <f t="shared" si="30"/>
        <v>13</v>
      </c>
      <c r="DB6" s="12">
        <f t="shared" si="31"/>
        <v>76</v>
      </c>
      <c r="DC6" s="45">
        <v>63</v>
      </c>
      <c r="DD6" s="8">
        <v>37</v>
      </c>
      <c r="DE6" s="8">
        <v>9</v>
      </c>
      <c r="DF6" s="8">
        <f t="shared" si="32"/>
        <v>17</v>
      </c>
      <c r="DG6" s="12">
        <f t="shared" si="33"/>
        <v>46</v>
      </c>
      <c r="DH6" s="45">
        <v>45</v>
      </c>
      <c r="DI6" s="8">
        <v>31</v>
      </c>
      <c r="DJ6" s="8">
        <v>7</v>
      </c>
      <c r="DK6" s="8">
        <f t="shared" si="34"/>
        <v>7</v>
      </c>
      <c r="DL6" s="12">
        <f t="shared" si="35"/>
        <v>38</v>
      </c>
      <c r="DM6" s="45">
        <v>47</v>
      </c>
      <c r="DN6" s="8">
        <v>31</v>
      </c>
      <c r="DO6" s="8">
        <v>6</v>
      </c>
      <c r="DP6" s="8">
        <f t="shared" si="36"/>
        <v>10</v>
      </c>
      <c r="DQ6" s="12">
        <f t="shared" si="37"/>
        <v>37</v>
      </c>
      <c r="DR6" s="12">
        <v>71</v>
      </c>
      <c r="DS6" s="195">
        <v>52</v>
      </c>
      <c r="DT6" s="8">
        <v>8</v>
      </c>
      <c r="DU6" s="8">
        <v>11</v>
      </c>
      <c r="DV6" s="12">
        <v>60</v>
      </c>
    </row>
    <row r="7" spans="1:126" x14ac:dyDescent="0.2">
      <c r="A7" s="2" t="s">
        <v>6</v>
      </c>
      <c r="B7" s="8">
        <v>305</v>
      </c>
      <c r="C7" s="8">
        <v>205</v>
      </c>
      <c r="D7" s="8">
        <v>36</v>
      </c>
      <c r="E7" s="8">
        <f t="shared" si="0"/>
        <v>64</v>
      </c>
      <c r="F7" s="8">
        <v>241</v>
      </c>
      <c r="G7" s="8">
        <v>236</v>
      </c>
      <c r="H7" s="8">
        <v>155</v>
      </c>
      <c r="I7" s="8">
        <v>24</v>
      </c>
      <c r="J7" s="8">
        <f t="shared" si="1"/>
        <v>57</v>
      </c>
      <c r="K7" s="8">
        <v>179</v>
      </c>
      <c r="L7" s="8">
        <v>281</v>
      </c>
      <c r="M7" s="8">
        <v>161</v>
      </c>
      <c r="N7" s="8">
        <v>46</v>
      </c>
      <c r="O7" s="8">
        <f t="shared" si="2"/>
        <v>74</v>
      </c>
      <c r="P7" s="8">
        <v>207</v>
      </c>
      <c r="Q7" s="8">
        <v>273</v>
      </c>
      <c r="R7" s="8">
        <v>161</v>
      </c>
      <c r="S7" s="8">
        <v>33</v>
      </c>
      <c r="T7" s="8">
        <f t="shared" si="3"/>
        <v>79</v>
      </c>
      <c r="U7" s="8">
        <v>194</v>
      </c>
      <c r="V7" s="45">
        <v>235</v>
      </c>
      <c r="W7" s="8">
        <v>147</v>
      </c>
      <c r="X7" s="8">
        <v>20</v>
      </c>
      <c r="Y7" s="8">
        <f t="shared" si="4"/>
        <v>68</v>
      </c>
      <c r="Z7" s="59">
        <v>167</v>
      </c>
      <c r="AA7" s="8">
        <v>166</v>
      </c>
      <c r="AB7" s="8">
        <v>96</v>
      </c>
      <c r="AC7" s="8">
        <v>25</v>
      </c>
      <c r="AD7" s="8">
        <f t="shared" si="5"/>
        <v>45</v>
      </c>
      <c r="AE7" s="59">
        <v>121</v>
      </c>
      <c r="AF7" s="8">
        <v>173</v>
      </c>
      <c r="AG7" s="8">
        <v>105</v>
      </c>
      <c r="AH7" s="8">
        <v>25</v>
      </c>
      <c r="AI7" s="8">
        <f t="shared" si="6"/>
        <v>43</v>
      </c>
      <c r="AJ7" s="8">
        <v>130</v>
      </c>
      <c r="AK7" s="45">
        <v>196</v>
      </c>
      <c r="AL7" s="8">
        <v>116</v>
      </c>
      <c r="AM7" s="8">
        <v>24</v>
      </c>
      <c r="AN7" s="8">
        <f t="shared" si="7"/>
        <v>56</v>
      </c>
      <c r="AO7" s="12">
        <v>140</v>
      </c>
      <c r="AP7" s="45">
        <v>142</v>
      </c>
      <c r="AQ7" s="8">
        <v>78</v>
      </c>
      <c r="AR7" s="8">
        <v>23</v>
      </c>
      <c r="AS7" s="8">
        <f t="shared" si="8"/>
        <v>41</v>
      </c>
      <c r="AT7" s="12">
        <v>101</v>
      </c>
      <c r="AU7" s="45">
        <f>152+16</f>
        <v>168</v>
      </c>
      <c r="AV7" s="8">
        <v>106</v>
      </c>
      <c r="AW7" s="8">
        <v>18</v>
      </c>
      <c r="AX7" s="8">
        <f t="shared" si="9"/>
        <v>44</v>
      </c>
      <c r="AY7" s="12">
        <v>124</v>
      </c>
      <c r="AZ7" s="45">
        <f>118+14</f>
        <v>132</v>
      </c>
      <c r="BA7" s="8">
        <f>72+9</f>
        <v>81</v>
      </c>
      <c r="BB7" s="8">
        <f>17+4</f>
        <v>21</v>
      </c>
      <c r="BC7" s="8">
        <f t="shared" si="10"/>
        <v>30</v>
      </c>
      <c r="BD7" s="12">
        <f t="shared" si="11"/>
        <v>102</v>
      </c>
      <c r="BE7" s="45">
        <f>128+16</f>
        <v>144</v>
      </c>
      <c r="BF7" s="8">
        <f>84+6</f>
        <v>90</v>
      </c>
      <c r="BG7" s="8">
        <f>15+3</f>
        <v>18</v>
      </c>
      <c r="BH7" s="8">
        <f t="shared" si="12"/>
        <v>36</v>
      </c>
      <c r="BI7" s="12">
        <f t="shared" si="13"/>
        <v>108</v>
      </c>
      <c r="BJ7" s="45">
        <f>164+23</f>
        <v>187</v>
      </c>
      <c r="BK7" s="8">
        <f>105+11</f>
        <v>116</v>
      </c>
      <c r="BL7" s="8">
        <f>12+4</f>
        <v>16</v>
      </c>
      <c r="BM7" s="8">
        <f t="shared" si="14"/>
        <v>55</v>
      </c>
      <c r="BN7" s="12">
        <f t="shared" si="15"/>
        <v>132</v>
      </c>
      <c r="BO7" s="45">
        <f>203+29</f>
        <v>232</v>
      </c>
      <c r="BP7" s="8">
        <f>135+16</f>
        <v>151</v>
      </c>
      <c r="BQ7" s="8">
        <f>21+11</f>
        <v>32</v>
      </c>
      <c r="BR7" s="8">
        <f t="shared" si="16"/>
        <v>49</v>
      </c>
      <c r="BS7" s="12">
        <f>BP7+BQ7</f>
        <v>183</v>
      </c>
      <c r="BT7" s="45">
        <v>291</v>
      </c>
      <c r="BU7" s="8">
        <v>188</v>
      </c>
      <c r="BV7" s="8">
        <f t="shared" si="18"/>
        <v>35</v>
      </c>
      <c r="BW7" s="8">
        <v>68</v>
      </c>
      <c r="BX7" s="12">
        <f t="shared" si="19"/>
        <v>223</v>
      </c>
      <c r="BY7" s="45">
        <f>313+38</f>
        <v>351</v>
      </c>
      <c r="BZ7" s="8">
        <f>202+16</f>
        <v>218</v>
      </c>
      <c r="CA7" s="8">
        <f>47+13</f>
        <v>60</v>
      </c>
      <c r="CB7" s="8">
        <f t="shared" si="20"/>
        <v>73</v>
      </c>
      <c r="CC7" s="12">
        <f t="shared" si="21"/>
        <v>278</v>
      </c>
      <c r="CD7" s="45">
        <f>398+36</f>
        <v>434</v>
      </c>
      <c r="CE7" s="8">
        <f>250+19</f>
        <v>269</v>
      </c>
      <c r="CF7" s="8">
        <f>48+11</f>
        <v>59</v>
      </c>
      <c r="CG7" s="8">
        <f t="shared" si="22"/>
        <v>106</v>
      </c>
      <c r="CH7" s="12">
        <f t="shared" si="23"/>
        <v>328</v>
      </c>
      <c r="CI7" s="45">
        <f>393+34</f>
        <v>427</v>
      </c>
      <c r="CJ7" s="8">
        <f>268+13</f>
        <v>281</v>
      </c>
      <c r="CK7" s="8">
        <f>54+11</f>
        <v>65</v>
      </c>
      <c r="CL7" s="8">
        <f t="shared" si="24"/>
        <v>81</v>
      </c>
      <c r="CM7" s="12">
        <f t="shared" si="25"/>
        <v>346</v>
      </c>
      <c r="CN7" s="45">
        <f>416+36</f>
        <v>452</v>
      </c>
      <c r="CO7" s="8">
        <f>280+15</f>
        <v>295</v>
      </c>
      <c r="CP7" s="8">
        <f>44+14</f>
        <v>58</v>
      </c>
      <c r="CQ7" s="8">
        <f t="shared" si="26"/>
        <v>99</v>
      </c>
      <c r="CR7" s="12">
        <f t="shared" si="27"/>
        <v>353</v>
      </c>
      <c r="CS7" s="45">
        <f>482+39</f>
        <v>521</v>
      </c>
      <c r="CT7" s="8">
        <f>327+20</f>
        <v>347</v>
      </c>
      <c r="CU7" s="8">
        <f>49+10</f>
        <v>59</v>
      </c>
      <c r="CV7" s="8">
        <f t="shared" si="28"/>
        <v>115</v>
      </c>
      <c r="CW7" s="12">
        <f t="shared" si="29"/>
        <v>406</v>
      </c>
      <c r="CX7" s="45">
        <f>424+38</f>
        <v>462</v>
      </c>
      <c r="CY7" s="8">
        <v>293</v>
      </c>
      <c r="CZ7" s="8">
        <v>68</v>
      </c>
      <c r="DA7" s="8">
        <f t="shared" si="30"/>
        <v>101</v>
      </c>
      <c r="DB7" s="12">
        <f t="shared" si="31"/>
        <v>361</v>
      </c>
      <c r="DC7" s="45">
        <v>371</v>
      </c>
      <c r="DD7" s="8">
        <f>244+17</f>
        <v>261</v>
      </c>
      <c r="DE7" s="8">
        <f>28+12</f>
        <v>40</v>
      </c>
      <c r="DF7" s="8">
        <f t="shared" si="32"/>
        <v>70</v>
      </c>
      <c r="DG7" s="12">
        <f t="shared" si="33"/>
        <v>301</v>
      </c>
      <c r="DH7" s="45">
        <v>343</v>
      </c>
      <c r="DI7" s="8">
        <v>245</v>
      </c>
      <c r="DJ7" s="8">
        <v>33</v>
      </c>
      <c r="DK7" s="8">
        <f t="shared" si="34"/>
        <v>65</v>
      </c>
      <c r="DL7" s="12">
        <f t="shared" si="35"/>
        <v>278</v>
      </c>
      <c r="DM7" s="45">
        <v>401</v>
      </c>
      <c r="DN7" s="8">
        <v>276</v>
      </c>
      <c r="DO7" s="8">
        <v>42</v>
      </c>
      <c r="DP7" s="8">
        <f t="shared" si="36"/>
        <v>83</v>
      </c>
      <c r="DQ7" s="12">
        <f t="shared" si="37"/>
        <v>318</v>
      </c>
      <c r="DR7" s="12">
        <v>387</v>
      </c>
      <c r="DS7" s="195">
        <v>277</v>
      </c>
      <c r="DT7" s="8">
        <v>40</v>
      </c>
      <c r="DU7" s="8">
        <v>70</v>
      </c>
      <c r="DV7" s="12">
        <v>317</v>
      </c>
    </row>
    <row r="8" spans="1:126" x14ac:dyDescent="0.2">
      <c r="A8" s="2" t="s">
        <v>7</v>
      </c>
      <c r="B8" s="8">
        <v>116</v>
      </c>
      <c r="C8" s="8">
        <v>63</v>
      </c>
      <c r="D8" s="8">
        <v>19</v>
      </c>
      <c r="E8" s="8">
        <f t="shared" si="0"/>
        <v>34</v>
      </c>
      <c r="F8" s="8">
        <v>82</v>
      </c>
      <c r="G8" s="8">
        <v>75</v>
      </c>
      <c r="H8" s="8">
        <v>49</v>
      </c>
      <c r="I8" s="8">
        <v>11</v>
      </c>
      <c r="J8" s="8">
        <f t="shared" si="1"/>
        <v>15</v>
      </c>
      <c r="K8" s="8">
        <v>60</v>
      </c>
      <c r="L8" s="8">
        <v>69</v>
      </c>
      <c r="M8" s="8">
        <v>41</v>
      </c>
      <c r="N8" s="8">
        <v>10</v>
      </c>
      <c r="O8" s="8">
        <f t="shared" si="2"/>
        <v>18</v>
      </c>
      <c r="P8" s="8">
        <v>51</v>
      </c>
      <c r="Q8" s="8">
        <v>79</v>
      </c>
      <c r="R8" s="8">
        <v>43</v>
      </c>
      <c r="S8" s="8">
        <v>22</v>
      </c>
      <c r="T8" s="8">
        <f t="shared" si="3"/>
        <v>14</v>
      </c>
      <c r="U8" s="8">
        <v>65</v>
      </c>
      <c r="V8" s="45">
        <v>84</v>
      </c>
      <c r="W8" s="8">
        <v>49</v>
      </c>
      <c r="X8" s="8">
        <v>14</v>
      </c>
      <c r="Y8" s="8">
        <f t="shared" si="4"/>
        <v>21</v>
      </c>
      <c r="Z8" s="59">
        <v>63</v>
      </c>
      <c r="AA8" s="8">
        <v>124</v>
      </c>
      <c r="AB8" s="8">
        <v>71</v>
      </c>
      <c r="AC8" s="8">
        <v>21</v>
      </c>
      <c r="AD8" s="8">
        <f t="shared" si="5"/>
        <v>32</v>
      </c>
      <c r="AE8" s="59">
        <v>92</v>
      </c>
      <c r="AF8" s="8">
        <v>145</v>
      </c>
      <c r="AG8" s="8">
        <v>85</v>
      </c>
      <c r="AH8" s="8">
        <v>19</v>
      </c>
      <c r="AI8" s="8">
        <f t="shared" si="6"/>
        <v>41</v>
      </c>
      <c r="AJ8" s="8">
        <v>104</v>
      </c>
      <c r="AK8" s="45">
        <v>214</v>
      </c>
      <c r="AL8" s="8">
        <v>127</v>
      </c>
      <c r="AM8" s="8">
        <v>21</v>
      </c>
      <c r="AN8" s="8">
        <f t="shared" si="7"/>
        <v>66</v>
      </c>
      <c r="AO8" s="12">
        <v>148</v>
      </c>
      <c r="AP8" s="45">
        <v>211</v>
      </c>
      <c r="AQ8" s="8">
        <v>124</v>
      </c>
      <c r="AR8" s="8">
        <v>32</v>
      </c>
      <c r="AS8" s="8">
        <f t="shared" si="8"/>
        <v>55</v>
      </c>
      <c r="AT8" s="12">
        <v>156</v>
      </c>
      <c r="AU8" s="45">
        <v>229</v>
      </c>
      <c r="AV8" s="8">
        <v>157</v>
      </c>
      <c r="AW8" s="8">
        <v>32</v>
      </c>
      <c r="AX8" s="8">
        <f t="shared" si="9"/>
        <v>40</v>
      </c>
      <c r="AY8" s="12">
        <v>189</v>
      </c>
      <c r="AZ8" s="45">
        <v>321</v>
      </c>
      <c r="BA8" s="8">
        <v>199</v>
      </c>
      <c r="BB8" s="8">
        <v>47</v>
      </c>
      <c r="BC8" s="8">
        <f t="shared" si="10"/>
        <v>75</v>
      </c>
      <c r="BD8" s="12">
        <f t="shared" si="11"/>
        <v>246</v>
      </c>
      <c r="BE8" s="45">
        <v>303</v>
      </c>
      <c r="BF8" s="8">
        <v>179</v>
      </c>
      <c r="BG8" s="8">
        <v>42</v>
      </c>
      <c r="BH8" s="8">
        <f t="shared" si="12"/>
        <v>82</v>
      </c>
      <c r="BI8" s="12">
        <f t="shared" si="13"/>
        <v>221</v>
      </c>
      <c r="BJ8" s="45">
        <v>274</v>
      </c>
      <c r="BK8" s="8">
        <v>169</v>
      </c>
      <c r="BL8" s="8">
        <v>31</v>
      </c>
      <c r="BM8" s="8">
        <f t="shared" si="14"/>
        <v>74</v>
      </c>
      <c r="BN8" s="12">
        <f t="shared" si="15"/>
        <v>200</v>
      </c>
      <c r="BO8" s="45">
        <v>347</v>
      </c>
      <c r="BP8" s="8">
        <v>215</v>
      </c>
      <c r="BQ8" s="8">
        <v>58</v>
      </c>
      <c r="BR8" s="8">
        <f t="shared" si="16"/>
        <v>74</v>
      </c>
      <c r="BS8" s="12">
        <f t="shared" si="17"/>
        <v>273</v>
      </c>
      <c r="BT8" s="45">
        <v>327</v>
      </c>
      <c r="BU8" s="8">
        <v>201</v>
      </c>
      <c r="BV8" s="8">
        <f t="shared" si="18"/>
        <v>65</v>
      </c>
      <c r="BW8" s="8">
        <v>61</v>
      </c>
      <c r="BX8" s="12">
        <f t="shared" si="19"/>
        <v>266</v>
      </c>
      <c r="BY8" s="45">
        <v>326</v>
      </c>
      <c r="BZ8" s="8">
        <v>205</v>
      </c>
      <c r="CA8" s="8">
        <v>57</v>
      </c>
      <c r="CB8" s="8">
        <f t="shared" si="20"/>
        <v>64</v>
      </c>
      <c r="CC8" s="12">
        <f t="shared" si="21"/>
        <v>262</v>
      </c>
      <c r="CD8" s="45">
        <v>347</v>
      </c>
      <c r="CE8" s="8">
        <v>210</v>
      </c>
      <c r="CF8" s="8">
        <v>62</v>
      </c>
      <c r="CG8" s="8">
        <f t="shared" si="22"/>
        <v>75</v>
      </c>
      <c r="CH8" s="12">
        <f t="shared" si="23"/>
        <v>272</v>
      </c>
      <c r="CI8" s="45">
        <v>305</v>
      </c>
      <c r="CJ8" s="8">
        <v>201</v>
      </c>
      <c r="CK8" s="8">
        <v>51</v>
      </c>
      <c r="CL8" s="8">
        <f t="shared" si="24"/>
        <v>53</v>
      </c>
      <c r="CM8" s="12">
        <f t="shared" si="25"/>
        <v>252</v>
      </c>
      <c r="CN8" s="45">
        <v>290</v>
      </c>
      <c r="CO8" s="8">
        <v>188</v>
      </c>
      <c r="CP8" s="8">
        <v>44</v>
      </c>
      <c r="CQ8" s="8">
        <f t="shared" si="26"/>
        <v>58</v>
      </c>
      <c r="CR8" s="12">
        <f t="shared" si="27"/>
        <v>232</v>
      </c>
      <c r="CS8" s="45">
        <v>295</v>
      </c>
      <c r="CT8" s="8">
        <v>164</v>
      </c>
      <c r="CU8" s="8">
        <v>61</v>
      </c>
      <c r="CV8" s="8">
        <f t="shared" si="28"/>
        <v>70</v>
      </c>
      <c r="CW8" s="12">
        <f t="shared" si="29"/>
        <v>225</v>
      </c>
      <c r="CX8" s="45">
        <v>267</v>
      </c>
      <c r="CY8" s="8">
        <v>172</v>
      </c>
      <c r="CZ8" s="8">
        <v>48</v>
      </c>
      <c r="DA8" s="8">
        <f t="shared" si="30"/>
        <v>47</v>
      </c>
      <c r="DB8" s="12">
        <f t="shared" si="31"/>
        <v>220</v>
      </c>
      <c r="DC8" s="45">
        <v>238</v>
      </c>
      <c r="DD8" s="8">
        <v>148</v>
      </c>
      <c r="DE8" s="8">
        <v>39</v>
      </c>
      <c r="DF8" s="8">
        <f t="shared" si="32"/>
        <v>51</v>
      </c>
      <c r="DG8" s="12">
        <f t="shared" si="33"/>
        <v>187</v>
      </c>
      <c r="DH8" s="45">
        <v>211</v>
      </c>
      <c r="DI8" s="8">
        <v>129</v>
      </c>
      <c r="DJ8" s="8">
        <v>30</v>
      </c>
      <c r="DK8" s="8">
        <f t="shared" si="34"/>
        <v>52</v>
      </c>
      <c r="DL8" s="12">
        <f t="shared" si="35"/>
        <v>159</v>
      </c>
      <c r="DM8" s="45">
        <v>213</v>
      </c>
      <c r="DN8" s="8">
        <v>134</v>
      </c>
      <c r="DO8" s="8">
        <v>35</v>
      </c>
      <c r="DP8" s="8">
        <f t="shared" si="36"/>
        <v>44</v>
      </c>
      <c r="DQ8" s="12">
        <f t="shared" si="37"/>
        <v>169</v>
      </c>
      <c r="DR8" s="12">
        <v>246</v>
      </c>
      <c r="DS8" s="195">
        <v>168</v>
      </c>
      <c r="DT8" s="8">
        <v>33</v>
      </c>
      <c r="DU8" s="8">
        <v>45</v>
      </c>
      <c r="DV8" s="12">
        <v>201</v>
      </c>
    </row>
    <row r="9" spans="1:126" x14ac:dyDescent="0.2">
      <c r="A9" s="2" t="s">
        <v>8</v>
      </c>
      <c r="B9" s="8">
        <v>68</v>
      </c>
      <c r="C9" s="8">
        <v>39</v>
      </c>
      <c r="D9" s="8">
        <v>7</v>
      </c>
      <c r="E9" s="8">
        <f t="shared" si="0"/>
        <v>22</v>
      </c>
      <c r="F9" s="8">
        <v>46</v>
      </c>
      <c r="G9" s="8">
        <v>85</v>
      </c>
      <c r="H9" s="8">
        <v>57</v>
      </c>
      <c r="I9" s="8">
        <v>8</v>
      </c>
      <c r="J9" s="8">
        <f t="shared" si="1"/>
        <v>20</v>
      </c>
      <c r="K9" s="8">
        <v>65</v>
      </c>
      <c r="L9" s="8">
        <v>90</v>
      </c>
      <c r="M9" s="8">
        <v>49</v>
      </c>
      <c r="N9" s="8">
        <v>12</v>
      </c>
      <c r="O9" s="8">
        <f t="shared" si="2"/>
        <v>29</v>
      </c>
      <c r="P9" s="8">
        <v>61</v>
      </c>
      <c r="Q9" s="8">
        <v>118</v>
      </c>
      <c r="R9" s="8">
        <v>81</v>
      </c>
      <c r="S9" s="8">
        <v>6</v>
      </c>
      <c r="T9" s="8">
        <f t="shared" si="3"/>
        <v>31</v>
      </c>
      <c r="U9" s="8">
        <v>87</v>
      </c>
      <c r="V9" s="45">
        <v>172</v>
      </c>
      <c r="W9" s="8">
        <v>103</v>
      </c>
      <c r="X9" s="8">
        <v>15</v>
      </c>
      <c r="Y9" s="8">
        <f t="shared" si="4"/>
        <v>54</v>
      </c>
      <c r="Z9" s="59">
        <v>118</v>
      </c>
      <c r="AA9" s="8">
        <v>230</v>
      </c>
      <c r="AB9" s="8">
        <v>135</v>
      </c>
      <c r="AC9" s="8">
        <v>15</v>
      </c>
      <c r="AD9" s="8">
        <f t="shared" si="5"/>
        <v>80</v>
      </c>
      <c r="AE9" s="59">
        <v>150</v>
      </c>
      <c r="AF9" s="8">
        <v>224</v>
      </c>
      <c r="AG9" s="8">
        <v>126</v>
      </c>
      <c r="AH9" s="8">
        <v>18</v>
      </c>
      <c r="AI9" s="8">
        <f t="shared" si="6"/>
        <v>80</v>
      </c>
      <c r="AJ9" s="8">
        <v>144</v>
      </c>
      <c r="AK9" s="45">
        <v>271</v>
      </c>
      <c r="AL9" s="8">
        <v>171</v>
      </c>
      <c r="AM9" s="8">
        <v>36</v>
      </c>
      <c r="AN9" s="8">
        <f t="shared" si="7"/>
        <v>64</v>
      </c>
      <c r="AO9" s="12">
        <v>207</v>
      </c>
      <c r="AP9" s="45">
        <v>254</v>
      </c>
      <c r="AQ9" s="8">
        <v>149</v>
      </c>
      <c r="AR9" s="8">
        <v>16</v>
      </c>
      <c r="AS9" s="8">
        <f t="shared" si="8"/>
        <v>89</v>
      </c>
      <c r="AT9" s="12">
        <v>165</v>
      </c>
      <c r="AU9" s="45">
        <v>307</v>
      </c>
      <c r="AV9" s="8">
        <v>173</v>
      </c>
      <c r="AW9" s="8">
        <v>38</v>
      </c>
      <c r="AX9" s="8">
        <f t="shared" si="9"/>
        <v>96</v>
      </c>
      <c r="AY9" s="12">
        <v>211</v>
      </c>
      <c r="AZ9" s="45">
        <v>316</v>
      </c>
      <c r="BA9" s="8">
        <v>168</v>
      </c>
      <c r="BB9" s="8">
        <v>49</v>
      </c>
      <c r="BC9" s="8">
        <f t="shared" si="10"/>
        <v>99</v>
      </c>
      <c r="BD9" s="12">
        <f t="shared" si="11"/>
        <v>217</v>
      </c>
      <c r="BE9" s="45">
        <v>138</v>
      </c>
      <c r="BF9" s="8">
        <v>85</v>
      </c>
      <c r="BG9" s="8">
        <v>24</v>
      </c>
      <c r="BH9" s="8">
        <f t="shared" si="12"/>
        <v>29</v>
      </c>
      <c r="BI9" s="12">
        <f t="shared" si="13"/>
        <v>109</v>
      </c>
      <c r="BJ9" s="45">
        <v>127</v>
      </c>
      <c r="BK9" s="8">
        <v>66</v>
      </c>
      <c r="BL9" s="8">
        <v>15</v>
      </c>
      <c r="BM9" s="8">
        <f t="shared" si="14"/>
        <v>46</v>
      </c>
      <c r="BN9" s="12">
        <f t="shared" si="15"/>
        <v>81</v>
      </c>
      <c r="BO9" s="45">
        <v>133</v>
      </c>
      <c r="BP9" s="8">
        <v>88</v>
      </c>
      <c r="BQ9" s="8">
        <v>16</v>
      </c>
      <c r="BR9" s="8">
        <f t="shared" si="16"/>
        <v>29</v>
      </c>
      <c r="BS9" s="12">
        <f t="shared" si="17"/>
        <v>104</v>
      </c>
      <c r="BT9" s="45">
        <v>132</v>
      </c>
      <c r="BU9" s="8">
        <v>85</v>
      </c>
      <c r="BV9" s="8">
        <f t="shared" si="18"/>
        <v>26</v>
      </c>
      <c r="BW9" s="8">
        <v>21</v>
      </c>
      <c r="BX9" s="12">
        <f t="shared" si="19"/>
        <v>111</v>
      </c>
      <c r="BY9" s="45">
        <v>166</v>
      </c>
      <c r="BZ9" s="8">
        <v>101</v>
      </c>
      <c r="CA9" s="8">
        <v>20</v>
      </c>
      <c r="CB9" s="8">
        <f t="shared" si="20"/>
        <v>45</v>
      </c>
      <c r="CC9" s="12">
        <f t="shared" si="21"/>
        <v>121</v>
      </c>
      <c r="CD9" s="45">
        <v>167</v>
      </c>
      <c r="CE9" s="8">
        <v>101</v>
      </c>
      <c r="CF9" s="8">
        <v>30</v>
      </c>
      <c r="CG9" s="8">
        <f t="shared" si="22"/>
        <v>36</v>
      </c>
      <c r="CH9" s="12">
        <f t="shared" si="23"/>
        <v>131</v>
      </c>
      <c r="CI9" s="45">
        <v>191</v>
      </c>
      <c r="CJ9" s="8">
        <v>118</v>
      </c>
      <c r="CK9" s="8">
        <v>28</v>
      </c>
      <c r="CL9" s="8">
        <f t="shared" si="24"/>
        <v>45</v>
      </c>
      <c r="CM9" s="12">
        <f t="shared" si="25"/>
        <v>146</v>
      </c>
      <c r="CN9" s="45">
        <v>150</v>
      </c>
      <c r="CO9" s="8">
        <v>88</v>
      </c>
      <c r="CP9" s="8">
        <v>28</v>
      </c>
      <c r="CQ9" s="8">
        <f t="shared" si="26"/>
        <v>34</v>
      </c>
      <c r="CR9" s="12">
        <f t="shared" si="27"/>
        <v>116</v>
      </c>
      <c r="CS9" s="45">
        <v>163</v>
      </c>
      <c r="CT9" s="8">
        <v>87</v>
      </c>
      <c r="CU9" s="8">
        <v>41</v>
      </c>
      <c r="CV9" s="8">
        <f t="shared" si="28"/>
        <v>35</v>
      </c>
      <c r="CW9" s="12">
        <f t="shared" si="29"/>
        <v>128</v>
      </c>
      <c r="CX9" s="45">
        <v>167</v>
      </c>
      <c r="CY9" s="8">
        <v>100</v>
      </c>
      <c r="CZ9" s="8">
        <v>34</v>
      </c>
      <c r="DA9" s="8">
        <f t="shared" si="30"/>
        <v>33</v>
      </c>
      <c r="DB9" s="12">
        <f t="shared" si="31"/>
        <v>134</v>
      </c>
      <c r="DC9" s="45">
        <v>143</v>
      </c>
      <c r="DD9" s="8">
        <v>85</v>
      </c>
      <c r="DE9" s="8">
        <v>20</v>
      </c>
      <c r="DF9" s="8">
        <f t="shared" si="32"/>
        <v>38</v>
      </c>
      <c r="DG9" s="12">
        <f t="shared" si="33"/>
        <v>105</v>
      </c>
      <c r="DH9" s="45">
        <v>127</v>
      </c>
      <c r="DI9" s="8">
        <v>79</v>
      </c>
      <c r="DJ9" s="8">
        <v>21</v>
      </c>
      <c r="DK9" s="8">
        <f t="shared" si="34"/>
        <v>27</v>
      </c>
      <c r="DL9" s="12">
        <f t="shared" si="35"/>
        <v>100</v>
      </c>
      <c r="DM9" s="45">
        <v>199</v>
      </c>
      <c r="DN9" s="8">
        <v>119</v>
      </c>
      <c r="DO9" s="8">
        <v>22</v>
      </c>
      <c r="DP9" s="8">
        <f t="shared" si="36"/>
        <v>58</v>
      </c>
      <c r="DQ9" s="12">
        <f t="shared" si="37"/>
        <v>141</v>
      </c>
      <c r="DR9" s="12">
        <v>214</v>
      </c>
      <c r="DS9" s="195">
        <v>123</v>
      </c>
      <c r="DT9" s="8">
        <v>29</v>
      </c>
      <c r="DU9" s="8">
        <v>62</v>
      </c>
      <c r="DV9" s="12">
        <v>152</v>
      </c>
    </row>
    <row r="10" spans="1:126" x14ac:dyDescent="0.2">
      <c r="A10" s="2" t="s">
        <v>26</v>
      </c>
      <c r="B10" s="8">
        <f t="shared" ref="B10:AT10" si="38">B11+B12</f>
        <v>283</v>
      </c>
      <c r="C10" s="8">
        <f t="shared" si="38"/>
        <v>157</v>
      </c>
      <c r="D10" s="8">
        <f t="shared" si="38"/>
        <v>51</v>
      </c>
      <c r="E10" s="8">
        <f t="shared" si="0"/>
        <v>75</v>
      </c>
      <c r="F10" s="8">
        <f t="shared" si="38"/>
        <v>208</v>
      </c>
      <c r="G10" s="8">
        <f t="shared" si="38"/>
        <v>481</v>
      </c>
      <c r="H10" s="8">
        <f t="shared" si="38"/>
        <v>249</v>
      </c>
      <c r="I10" s="8">
        <f t="shared" si="38"/>
        <v>101</v>
      </c>
      <c r="J10" s="8">
        <f t="shared" si="1"/>
        <v>131</v>
      </c>
      <c r="K10" s="8">
        <f t="shared" si="38"/>
        <v>350</v>
      </c>
      <c r="L10" s="8">
        <f t="shared" si="38"/>
        <v>414</v>
      </c>
      <c r="M10" s="8">
        <f t="shared" si="38"/>
        <v>190</v>
      </c>
      <c r="N10" s="8">
        <f t="shared" si="38"/>
        <v>98</v>
      </c>
      <c r="O10" s="8">
        <f t="shared" si="2"/>
        <v>126</v>
      </c>
      <c r="P10" s="8">
        <f t="shared" si="38"/>
        <v>288</v>
      </c>
      <c r="Q10" s="8">
        <f t="shared" si="38"/>
        <v>368</v>
      </c>
      <c r="R10" s="8">
        <f t="shared" si="38"/>
        <v>194</v>
      </c>
      <c r="S10" s="8">
        <f t="shared" si="38"/>
        <v>91</v>
      </c>
      <c r="T10" s="8">
        <f t="shared" si="3"/>
        <v>83</v>
      </c>
      <c r="U10" s="8">
        <f t="shared" si="38"/>
        <v>285</v>
      </c>
      <c r="V10" s="45">
        <f t="shared" si="38"/>
        <v>377</v>
      </c>
      <c r="W10" s="8">
        <f t="shared" si="38"/>
        <v>182</v>
      </c>
      <c r="X10" s="8">
        <f t="shared" si="38"/>
        <v>83</v>
      </c>
      <c r="Y10" s="8">
        <f t="shared" si="4"/>
        <v>112</v>
      </c>
      <c r="Z10" s="59">
        <f t="shared" si="38"/>
        <v>265</v>
      </c>
      <c r="AA10" s="8">
        <f t="shared" si="38"/>
        <v>364</v>
      </c>
      <c r="AB10" s="8">
        <f t="shared" si="38"/>
        <v>178</v>
      </c>
      <c r="AC10" s="8">
        <f t="shared" si="38"/>
        <v>73</v>
      </c>
      <c r="AD10" s="8">
        <f t="shared" si="5"/>
        <v>113</v>
      </c>
      <c r="AE10" s="59">
        <f t="shared" si="38"/>
        <v>251</v>
      </c>
      <c r="AF10" s="8">
        <f t="shared" si="38"/>
        <v>379</v>
      </c>
      <c r="AG10" s="8">
        <f t="shared" si="38"/>
        <v>180</v>
      </c>
      <c r="AH10" s="8">
        <f t="shared" si="38"/>
        <v>76</v>
      </c>
      <c r="AI10" s="8">
        <f t="shared" si="6"/>
        <v>123</v>
      </c>
      <c r="AJ10" s="8">
        <f t="shared" si="38"/>
        <v>256</v>
      </c>
      <c r="AK10" s="45">
        <f t="shared" si="38"/>
        <v>461</v>
      </c>
      <c r="AL10" s="8">
        <f t="shared" si="38"/>
        <v>229</v>
      </c>
      <c r="AM10" s="8">
        <f t="shared" si="38"/>
        <v>103</v>
      </c>
      <c r="AN10" s="8">
        <f t="shared" si="7"/>
        <v>129</v>
      </c>
      <c r="AO10" s="12">
        <f t="shared" si="38"/>
        <v>332</v>
      </c>
      <c r="AP10" s="45">
        <f t="shared" si="38"/>
        <v>499</v>
      </c>
      <c r="AQ10" s="8">
        <f t="shared" si="38"/>
        <v>232</v>
      </c>
      <c r="AR10" s="8">
        <f t="shared" si="38"/>
        <v>126</v>
      </c>
      <c r="AS10" s="8">
        <f t="shared" si="8"/>
        <v>141</v>
      </c>
      <c r="AT10" s="12">
        <f t="shared" si="38"/>
        <v>358</v>
      </c>
      <c r="AU10" s="45">
        <f t="shared" ref="AU10:AY10" si="39">AU11+AU12</f>
        <v>443</v>
      </c>
      <c r="AV10" s="8">
        <f t="shared" si="39"/>
        <v>206</v>
      </c>
      <c r="AW10" s="8">
        <f t="shared" si="39"/>
        <v>111</v>
      </c>
      <c r="AX10" s="8">
        <f t="shared" si="9"/>
        <v>126</v>
      </c>
      <c r="AY10" s="12">
        <f t="shared" si="39"/>
        <v>317</v>
      </c>
      <c r="AZ10" s="45">
        <v>429</v>
      </c>
      <c r="BA10" s="8">
        <v>197</v>
      </c>
      <c r="BB10" s="8">
        <v>112</v>
      </c>
      <c r="BC10" s="8">
        <f t="shared" si="10"/>
        <v>120</v>
      </c>
      <c r="BD10" s="12">
        <f t="shared" si="11"/>
        <v>309</v>
      </c>
      <c r="BE10" s="45">
        <v>415</v>
      </c>
      <c r="BF10" s="8">
        <v>180</v>
      </c>
      <c r="BG10" s="8">
        <v>109</v>
      </c>
      <c r="BH10" s="8">
        <f t="shared" si="12"/>
        <v>126</v>
      </c>
      <c r="BI10" s="12">
        <f t="shared" si="13"/>
        <v>289</v>
      </c>
      <c r="BJ10" s="45">
        <v>488</v>
      </c>
      <c r="BK10" s="8">
        <v>211</v>
      </c>
      <c r="BL10" s="8">
        <v>93</v>
      </c>
      <c r="BM10" s="8">
        <f t="shared" si="14"/>
        <v>184</v>
      </c>
      <c r="BN10" s="12">
        <f t="shared" si="15"/>
        <v>304</v>
      </c>
      <c r="BO10" s="45">
        <v>408</v>
      </c>
      <c r="BP10" s="8">
        <v>141</v>
      </c>
      <c r="BQ10" s="8">
        <v>161</v>
      </c>
      <c r="BR10" s="8">
        <f t="shared" si="16"/>
        <v>106</v>
      </c>
      <c r="BS10" s="12">
        <f t="shared" si="17"/>
        <v>302</v>
      </c>
      <c r="BT10" s="45">
        <v>316</v>
      </c>
      <c r="BU10" s="8">
        <v>97</v>
      </c>
      <c r="BV10" s="8">
        <f t="shared" si="18"/>
        <v>143</v>
      </c>
      <c r="BW10" s="8">
        <v>76</v>
      </c>
      <c r="BX10" s="12">
        <f t="shared" si="19"/>
        <v>240</v>
      </c>
      <c r="BY10" s="45">
        <v>311</v>
      </c>
      <c r="BZ10" s="8">
        <v>82</v>
      </c>
      <c r="CA10" s="8">
        <v>136</v>
      </c>
      <c r="CB10" s="8">
        <f t="shared" si="20"/>
        <v>93</v>
      </c>
      <c r="CC10" s="12">
        <f t="shared" si="21"/>
        <v>218</v>
      </c>
      <c r="CD10" s="45">
        <v>336</v>
      </c>
      <c r="CE10" s="8">
        <v>69</v>
      </c>
      <c r="CF10" s="8">
        <v>154</v>
      </c>
      <c r="CG10" s="8">
        <f t="shared" si="22"/>
        <v>113</v>
      </c>
      <c r="CH10" s="12">
        <f t="shared" si="23"/>
        <v>223</v>
      </c>
      <c r="CI10" s="45">
        <v>299</v>
      </c>
      <c r="CJ10" s="8">
        <v>76</v>
      </c>
      <c r="CK10" s="8">
        <v>123</v>
      </c>
      <c r="CL10" s="8">
        <f t="shared" si="24"/>
        <v>100</v>
      </c>
      <c r="CM10" s="12">
        <f t="shared" si="25"/>
        <v>199</v>
      </c>
      <c r="CN10" s="45">
        <v>292</v>
      </c>
      <c r="CO10" s="8">
        <v>62</v>
      </c>
      <c r="CP10" s="8">
        <v>136</v>
      </c>
      <c r="CQ10" s="8">
        <f t="shared" si="26"/>
        <v>94</v>
      </c>
      <c r="CR10" s="12">
        <f t="shared" si="27"/>
        <v>198</v>
      </c>
      <c r="CS10" s="45">
        <v>327</v>
      </c>
      <c r="CT10" s="8">
        <v>63</v>
      </c>
      <c r="CU10" s="8">
        <v>164</v>
      </c>
      <c r="CV10" s="8">
        <f t="shared" si="28"/>
        <v>100</v>
      </c>
      <c r="CW10" s="12">
        <f t="shared" si="29"/>
        <v>227</v>
      </c>
      <c r="CX10" s="45">
        <v>344</v>
      </c>
      <c r="CY10" s="8">
        <v>70</v>
      </c>
      <c r="CZ10" s="8">
        <v>167</v>
      </c>
      <c r="DA10" s="8">
        <f t="shared" si="30"/>
        <v>107</v>
      </c>
      <c r="DB10" s="12">
        <f t="shared" si="31"/>
        <v>237</v>
      </c>
      <c r="DC10" s="45">
        <v>341</v>
      </c>
      <c r="DD10" s="8">
        <v>77</v>
      </c>
      <c r="DE10" s="8">
        <v>148</v>
      </c>
      <c r="DF10" s="8">
        <f t="shared" si="32"/>
        <v>116</v>
      </c>
      <c r="DG10" s="12">
        <f t="shared" si="33"/>
        <v>225</v>
      </c>
      <c r="DH10" s="45">
        <v>240</v>
      </c>
      <c r="DI10" s="8">
        <v>44</v>
      </c>
      <c r="DJ10" s="8">
        <v>113</v>
      </c>
      <c r="DK10" s="8">
        <f t="shared" si="34"/>
        <v>83</v>
      </c>
      <c r="DL10" s="12">
        <f t="shared" si="35"/>
        <v>157</v>
      </c>
      <c r="DM10" s="45">
        <v>152</v>
      </c>
      <c r="DN10" s="8">
        <v>17</v>
      </c>
      <c r="DO10" s="8">
        <v>100</v>
      </c>
      <c r="DP10" s="8">
        <f t="shared" si="36"/>
        <v>35</v>
      </c>
      <c r="DQ10" s="12">
        <f t="shared" si="37"/>
        <v>117</v>
      </c>
      <c r="DR10" s="12">
        <v>155</v>
      </c>
      <c r="DS10" s="195">
        <v>31</v>
      </c>
      <c r="DT10" s="8">
        <v>94</v>
      </c>
      <c r="DU10" s="8">
        <v>30</v>
      </c>
      <c r="DV10" s="12">
        <v>125</v>
      </c>
    </row>
    <row r="11" spans="1:126" x14ac:dyDescent="0.2">
      <c r="A11" s="2" t="s">
        <v>12</v>
      </c>
      <c r="B11" s="8">
        <v>259</v>
      </c>
      <c r="C11" s="8">
        <v>148</v>
      </c>
      <c r="D11" s="8">
        <v>43</v>
      </c>
      <c r="E11" s="8">
        <f t="shared" si="0"/>
        <v>68</v>
      </c>
      <c r="F11" s="8">
        <v>191</v>
      </c>
      <c r="G11" s="8">
        <v>462</v>
      </c>
      <c r="H11" s="8">
        <v>245</v>
      </c>
      <c r="I11" s="8">
        <v>93</v>
      </c>
      <c r="J11" s="8">
        <f t="shared" si="1"/>
        <v>124</v>
      </c>
      <c r="K11" s="8">
        <v>338</v>
      </c>
      <c r="L11" s="8">
        <v>407</v>
      </c>
      <c r="M11" s="8">
        <v>188</v>
      </c>
      <c r="N11" s="8">
        <v>95</v>
      </c>
      <c r="O11" s="8">
        <f t="shared" si="2"/>
        <v>124</v>
      </c>
      <c r="P11" s="8">
        <v>283</v>
      </c>
      <c r="Q11" s="8">
        <v>368</v>
      </c>
      <c r="R11" s="8">
        <v>194</v>
      </c>
      <c r="S11" s="8">
        <v>91</v>
      </c>
      <c r="T11" s="8">
        <f t="shared" si="3"/>
        <v>83</v>
      </c>
      <c r="U11" s="8">
        <v>285</v>
      </c>
      <c r="V11" s="45">
        <v>376</v>
      </c>
      <c r="W11" s="8">
        <v>182</v>
      </c>
      <c r="X11" s="8">
        <v>82</v>
      </c>
      <c r="Y11" s="8">
        <f t="shared" si="4"/>
        <v>112</v>
      </c>
      <c r="Z11" s="59">
        <v>264</v>
      </c>
      <c r="AA11" s="8">
        <v>364</v>
      </c>
      <c r="AB11" s="8">
        <v>178</v>
      </c>
      <c r="AC11" s="8">
        <v>73</v>
      </c>
      <c r="AD11" s="8">
        <f t="shared" si="5"/>
        <v>113</v>
      </c>
      <c r="AE11" s="59">
        <v>251</v>
      </c>
      <c r="AF11" s="8">
        <v>379</v>
      </c>
      <c r="AG11" s="8">
        <v>180</v>
      </c>
      <c r="AH11" s="8">
        <v>76</v>
      </c>
      <c r="AI11" s="8">
        <f t="shared" si="6"/>
        <v>123</v>
      </c>
      <c r="AJ11" s="8">
        <v>256</v>
      </c>
      <c r="AK11" s="45">
        <v>461</v>
      </c>
      <c r="AL11" s="8">
        <v>229</v>
      </c>
      <c r="AM11" s="8">
        <v>103</v>
      </c>
      <c r="AN11" s="8">
        <f t="shared" si="7"/>
        <v>129</v>
      </c>
      <c r="AO11" s="12">
        <v>332</v>
      </c>
      <c r="AP11" s="45">
        <v>499</v>
      </c>
      <c r="AQ11" s="8">
        <v>232</v>
      </c>
      <c r="AR11" s="8">
        <v>126</v>
      </c>
      <c r="AS11" s="8">
        <f t="shared" si="8"/>
        <v>141</v>
      </c>
      <c r="AT11" s="12">
        <v>358</v>
      </c>
      <c r="AU11" s="45">
        <v>443</v>
      </c>
      <c r="AV11" s="8">
        <v>206</v>
      </c>
      <c r="AW11" s="8">
        <v>111</v>
      </c>
      <c r="AX11" s="8">
        <f t="shared" si="9"/>
        <v>126</v>
      </c>
      <c r="AY11" s="12">
        <v>317</v>
      </c>
      <c r="AZ11" s="45">
        <v>429</v>
      </c>
      <c r="BA11" s="8">
        <v>197</v>
      </c>
      <c r="BB11" s="8">
        <v>112</v>
      </c>
      <c r="BC11" s="8">
        <f t="shared" si="10"/>
        <v>120</v>
      </c>
      <c r="BD11" s="12">
        <f t="shared" si="11"/>
        <v>309</v>
      </c>
      <c r="BE11" s="45">
        <v>415</v>
      </c>
      <c r="BF11" s="8">
        <v>180</v>
      </c>
      <c r="BG11" s="8">
        <v>109</v>
      </c>
      <c r="BH11" s="8">
        <f t="shared" si="12"/>
        <v>126</v>
      </c>
      <c r="BI11" s="12">
        <f t="shared" si="13"/>
        <v>289</v>
      </c>
      <c r="BJ11" s="45">
        <v>488</v>
      </c>
      <c r="BK11" s="8">
        <v>211</v>
      </c>
      <c r="BL11" s="8">
        <v>93</v>
      </c>
      <c r="BM11" s="8">
        <f t="shared" si="14"/>
        <v>184</v>
      </c>
      <c r="BN11" s="12">
        <f t="shared" si="15"/>
        <v>304</v>
      </c>
      <c r="BO11" s="45">
        <v>408</v>
      </c>
      <c r="BP11" s="8">
        <v>141</v>
      </c>
      <c r="BQ11" s="8">
        <v>161</v>
      </c>
      <c r="BR11" s="8">
        <f t="shared" si="16"/>
        <v>106</v>
      </c>
      <c r="BS11" s="12">
        <f t="shared" si="17"/>
        <v>302</v>
      </c>
      <c r="BT11" s="45">
        <v>316</v>
      </c>
      <c r="BU11" s="8">
        <v>97</v>
      </c>
      <c r="BV11" s="8">
        <f t="shared" si="18"/>
        <v>143</v>
      </c>
      <c r="BW11" s="8">
        <v>76</v>
      </c>
      <c r="BX11" s="12">
        <f t="shared" si="19"/>
        <v>240</v>
      </c>
      <c r="BY11" s="45">
        <v>311</v>
      </c>
      <c r="BZ11" s="8">
        <v>82</v>
      </c>
      <c r="CA11" s="8">
        <v>136</v>
      </c>
      <c r="CB11" s="8">
        <f t="shared" si="20"/>
        <v>93</v>
      </c>
      <c r="CC11" s="12">
        <f t="shared" si="21"/>
        <v>218</v>
      </c>
      <c r="CD11" s="45">
        <v>336</v>
      </c>
      <c r="CE11" s="8">
        <v>69</v>
      </c>
      <c r="CF11" s="8">
        <v>154</v>
      </c>
      <c r="CG11" s="8">
        <f t="shared" si="22"/>
        <v>113</v>
      </c>
      <c r="CH11" s="12">
        <f t="shared" si="23"/>
        <v>223</v>
      </c>
      <c r="CI11" s="45">
        <v>299</v>
      </c>
      <c r="CJ11" s="8">
        <v>76</v>
      </c>
      <c r="CK11" s="8">
        <v>123</v>
      </c>
      <c r="CL11" s="8">
        <f t="shared" si="24"/>
        <v>100</v>
      </c>
      <c r="CM11" s="12">
        <f t="shared" si="25"/>
        <v>199</v>
      </c>
      <c r="CN11" s="45">
        <v>292</v>
      </c>
      <c r="CO11" s="8">
        <v>62</v>
      </c>
      <c r="CP11" s="8">
        <v>136</v>
      </c>
      <c r="CQ11" s="8">
        <f t="shared" si="26"/>
        <v>94</v>
      </c>
      <c r="CR11" s="12">
        <f t="shared" si="27"/>
        <v>198</v>
      </c>
      <c r="CS11" s="45">
        <v>327</v>
      </c>
      <c r="CT11" s="8">
        <v>63</v>
      </c>
      <c r="CU11" s="8">
        <v>164</v>
      </c>
      <c r="CV11" s="8">
        <f t="shared" si="28"/>
        <v>100</v>
      </c>
      <c r="CW11" s="12">
        <f t="shared" si="29"/>
        <v>227</v>
      </c>
      <c r="CX11" s="45">
        <v>344</v>
      </c>
      <c r="CY11" s="8">
        <v>70</v>
      </c>
      <c r="CZ11" s="8">
        <v>167</v>
      </c>
      <c r="DA11" s="8">
        <f t="shared" si="30"/>
        <v>107</v>
      </c>
      <c r="DB11" s="12">
        <f t="shared" si="31"/>
        <v>237</v>
      </c>
      <c r="DC11" s="45">
        <v>341</v>
      </c>
      <c r="DD11" s="8">
        <v>77</v>
      </c>
      <c r="DE11" s="8">
        <v>148</v>
      </c>
      <c r="DF11" s="8">
        <f t="shared" si="32"/>
        <v>116</v>
      </c>
      <c r="DG11" s="12">
        <f t="shared" si="33"/>
        <v>225</v>
      </c>
      <c r="DH11" s="45">
        <v>240</v>
      </c>
      <c r="DI11" s="8">
        <v>44</v>
      </c>
      <c r="DJ11" s="8">
        <v>113</v>
      </c>
      <c r="DK11" s="8">
        <f t="shared" si="34"/>
        <v>83</v>
      </c>
      <c r="DL11" s="12">
        <f t="shared" si="35"/>
        <v>157</v>
      </c>
      <c r="DM11" s="45">
        <v>152</v>
      </c>
      <c r="DN11" s="8">
        <v>17</v>
      </c>
      <c r="DO11" s="8">
        <v>100</v>
      </c>
      <c r="DP11" s="8">
        <f t="shared" si="36"/>
        <v>35</v>
      </c>
      <c r="DQ11" s="12">
        <f t="shared" si="37"/>
        <v>117</v>
      </c>
      <c r="DR11" s="12">
        <v>155</v>
      </c>
      <c r="DS11" s="195">
        <v>31</v>
      </c>
      <c r="DT11" s="8">
        <v>94</v>
      </c>
      <c r="DU11" s="8">
        <v>30</v>
      </c>
      <c r="DV11" s="12">
        <v>125</v>
      </c>
    </row>
    <row r="12" spans="1:126" x14ac:dyDescent="0.2">
      <c r="A12" s="40" t="s">
        <v>19</v>
      </c>
      <c r="B12" s="48">
        <v>24</v>
      </c>
      <c r="C12" s="48">
        <v>9</v>
      </c>
      <c r="D12" s="48">
        <v>8</v>
      </c>
      <c r="E12" s="48">
        <f t="shared" si="0"/>
        <v>7</v>
      </c>
      <c r="F12" s="48">
        <v>17</v>
      </c>
      <c r="G12" s="41">
        <v>19</v>
      </c>
      <c r="H12" s="41">
        <v>4</v>
      </c>
      <c r="I12" s="41">
        <v>8</v>
      </c>
      <c r="J12" s="41">
        <f t="shared" si="1"/>
        <v>7</v>
      </c>
      <c r="K12" s="41">
        <v>12</v>
      </c>
      <c r="L12" s="41">
        <v>7</v>
      </c>
      <c r="M12" s="41">
        <v>2</v>
      </c>
      <c r="N12" s="41">
        <v>3</v>
      </c>
      <c r="O12" s="41">
        <f t="shared" si="2"/>
        <v>2</v>
      </c>
      <c r="P12" s="41">
        <v>5</v>
      </c>
      <c r="Q12" s="41"/>
      <c r="R12" s="41"/>
      <c r="S12" s="41"/>
      <c r="T12" s="41">
        <f t="shared" si="3"/>
        <v>0</v>
      </c>
      <c r="U12" s="41"/>
      <c r="V12" s="46">
        <v>1</v>
      </c>
      <c r="W12" s="41">
        <v>0</v>
      </c>
      <c r="X12" s="41">
        <v>1</v>
      </c>
      <c r="Y12" s="41">
        <f t="shared" si="4"/>
        <v>0</v>
      </c>
      <c r="Z12" s="60">
        <v>1</v>
      </c>
      <c r="AA12" s="41"/>
      <c r="AB12" s="41"/>
      <c r="AC12" s="41"/>
      <c r="AD12" s="41">
        <f t="shared" si="5"/>
        <v>0</v>
      </c>
      <c r="AE12" s="60"/>
      <c r="AF12" s="41"/>
      <c r="AG12" s="41"/>
      <c r="AH12" s="41"/>
      <c r="AI12" s="41">
        <f t="shared" si="6"/>
        <v>0</v>
      </c>
      <c r="AJ12" s="41"/>
      <c r="AK12" s="46"/>
      <c r="AL12" s="41"/>
      <c r="AM12" s="41"/>
      <c r="AN12" s="41">
        <f t="shared" si="7"/>
        <v>0</v>
      </c>
      <c r="AO12" s="42"/>
      <c r="AP12" s="46"/>
      <c r="AQ12" s="41"/>
      <c r="AR12" s="41"/>
      <c r="AS12" s="41">
        <f t="shared" si="8"/>
        <v>0</v>
      </c>
      <c r="AT12" s="42"/>
      <c r="AU12" s="46"/>
      <c r="AV12" s="41"/>
      <c r="AW12" s="41"/>
      <c r="AX12" s="41">
        <f t="shared" si="9"/>
        <v>0</v>
      </c>
      <c r="AY12" s="42"/>
      <c r="AZ12" s="46"/>
      <c r="BA12" s="41"/>
      <c r="BB12" s="41"/>
      <c r="BC12" s="41">
        <f t="shared" si="10"/>
        <v>0</v>
      </c>
      <c r="BD12" s="42"/>
      <c r="BE12" s="46"/>
      <c r="BF12" s="41"/>
      <c r="BG12" s="41"/>
      <c r="BH12" s="41">
        <f t="shared" si="12"/>
        <v>0</v>
      </c>
      <c r="BI12" s="42"/>
      <c r="BJ12" s="46"/>
      <c r="BK12" s="41"/>
      <c r="BL12" s="41"/>
      <c r="BM12" s="41">
        <f t="shared" si="14"/>
        <v>0</v>
      </c>
      <c r="BN12" s="42"/>
      <c r="BO12" s="46"/>
      <c r="BP12" s="41"/>
      <c r="BQ12" s="41"/>
      <c r="BR12" s="41">
        <f t="shared" si="16"/>
        <v>0</v>
      </c>
      <c r="BS12" s="42"/>
      <c r="BT12" s="46"/>
      <c r="BU12" s="41"/>
      <c r="BV12" s="41">
        <f t="shared" si="18"/>
        <v>0</v>
      </c>
      <c r="BW12" s="41"/>
      <c r="BX12" s="42">
        <f t="shared" si="19"/>
        <v>0</v>
      </c>
      <c r="BY12" s="46"/>
      <c r="BZ12" s="41"/>
      <c r="CA12" s="41"/>
      <c r="CB12" s="41"/>
      <c r="CC12" s="42">
        <f t="shared" si="21"/>
        <v>0</v>
      </c>
      <c r="CD12" s="46"/>
      <c r="CE12" s="41"/>
      <c r="CF12" s="41"/>
      <c r="CG12" s="41"/>
      <c r="CH12" s="42">
        <f t="shared" si="23"/>
        <v>0</v>
      </c>
      <c r="CI12" s="46"/>
      <c r="CJ12" s="41"/>
      <c r="CK12" s="41"/>
      <c r="CL12" s="41"/>
      <c r="CM12" s="42">
        <f t="shared" si="25"/>
        <v>0</v>
      </c>
      <c r="CN12" s="46"/>
      <c r="CO12" s="41"/>
      <c r="CP12" s="41"/>
      <c r="CQ12" s="41"/>
      <c r="CR12" s="42">
        <f t="shared" si="27"/>
        <v>0</v>
      </c>
      <c r="CS12" s="46"/>
      <c r="CT12" s="41"/>
      <c r="CU12" s="41"/>
      <c r="CV12" s="41"/>
      <c r="CW12" s="42">
        <f t="shared" si="29"/>
        <v>0</v>
      </c>
      <c r="CX12" s="46"/>
      <c r="CY12" s="41"/>
      <c r="CZ12" s="41"/>
      <c r="DA12" s="41"/>
      <c r="DB12" s="42">
        <f t="shared" si="31"/>
        <v>0</v>
      </c>
      <c r="DC12" s="46"/>
      <c r="DD12" s="41"/>
      <c r="DE12" s="41"/>
      <c r="DF12" s="41"/>
      <c r="DG12" s="42">
        <f t="shared" si="33"/>
        <v>0</v>
      </c>
      <c r="DH12" s="46"/>
      <c r="DI12" s="41"/>
      <c r="DJ12" s="41"/>
      <c r="DK12" s="41"/>
      <c r="DL12" s="42">
        <f t="shared" si="35"/>
        <v>0</v>
      </c>
      <c r="DM12" s="46"/>
      <c r="DN12" s="41"/>
      <c r="DO12" s="41"/>
      <c r="DP12" s="41"/>
      <c r="DQ12" s="42">
        <f t="shared" si="37"/>
        <v>0</v>
      </c>
      <c r="DR12" s="42">
        <v>0</v>
      </c>
      <c r="DS12" s="195"/>
      <c r="DT12" s="41"/>
      <c r="DU12" s="41"/>
      <c r="DV12" s="42">
        <v>0</v>
      </c>
    </row>
    <row r="13" spans="1:126" ht="13.5" thickBot="1" x14ac:dyDescent="0.25">
      <c r="A13" s="3" t="s">
        <v>10</v>
      </c>
      <c r="B13" s="9">
        <v>1707</v>
      </c>
      <c r="C13" s="9">
        <v>1084</v>
      </c>
      <c r="D13" s="9">
        <v>194</v>
      </c>
      <c r="E13" s="9">
        <f t="shared" si="0"/>
        <v>429</v>
      </c>
      <c r="F13" s="9">
        <v>1278</v>
      </c>
      <c r="G13" s="9">
        <v>1782</v>
      </c>
      <c r="H13" s="9">
        <v>1093</v>
      </c>
      <c r="I13" s="9">
        <v>221</v>
      </c>
      <c r="J13" s="9">
        <f>G13-K13</f>
        <v>468</v>
      </c>
      <c r="K13" s="9">
        <v>1314</v>
      </c>
      <c r="L13" s="9">
        <v>1814</v>
      </c>
      <c r="M13" s="9">
        <v>1028</v>
      </c>
      <c r="N13" s="9">
        <v>280</v>
      </c>
      <c r="O13" s="9">
        <f>L13-P13</f>
        <v>506</v>
      </c>
      <c r="P13" s="9">
        <v>1308</v>
      </c>
      <c r="Q13" s="9">
        <v>1785</v>
      </c>
      <c r="R13" s="9">
        <v>1061</v>
      </c>
      <c r="S13" s="9">
        <v>250</v>
      </c>
      <c r="T13" s="9">
        <f>Q13-U13</f>
        <v>474</v>
      </c>
      <c r="U13" s="9">
        <v>1311</v>
      </c>
      <c r="V13" s="47">
        <v>2016</v>
      </c>
      <c r="W13" s="9">
        <v>1177</v>
      </c>
      <c r="X13" s="9">
        <v>265</v>
      </c>
      <c r="Y13" s="9">
        <f>V13-Z13</f>
        <v>574</v>
      </c>
      <c r="Z13" s="61">
        <v>1442</v>
      </c>
      <c r="AA13" s="9">
        <f t="shared" ref="AA13:AT13" si="40">SUM(AA4:AA10)</f>
        <v>1950</v>
      </c>
      <c r="AB13" s="9">
        <f t="shared" si="40"/>
        <v>1131</v>
      </c>
      <c r="AC13" s="9">
        <f t="shared" si="40"/>
        <v>244</v>
      </c>
      <c r="AD13" s="9">
        <f>AA13-AE13</f>
        <v>575</v>
      </c>
      <c r="AE13" s="61">
        <f t="shared" si="40"/>
        <v>1375</v>
      </c>
      <c r="AF13" s="9">
        <f t="shared" si="40"/>
        <v>2121</v>
      </c>
      <c r="AG13" s="9">
        <f t="shared" si="40"/>
        <v>1214</v>
      </c>
      <c r="AH13" s="9">
        <f t="shared" si="40"/>
        <v>275</v>
      </c>
      <c r="AI13" s="9">
        <f>AF13-AJ13</f>
        <v>632</v>
      </c>
      <c r="AJ13" s="9">
        <f t="shared" si="40"/>
        <v>1489</v>
      </c>
      <c r="AK13" s="47">
        <f t="shared" si="40"/>
        <v>2185</v>
      </c>
      <c r="AL13" s="9">
        <f t="shared" si="40"/>
        <v>1302</v>
      </c>
      <c r="AM13" s="9">
        <f t="shared" si="40"/>
        <v>299</v>
      </c>
      <c r="AN13" s="9">
        <f>AK13-AO13</f>
        <v>584</v>
      </c>
      <c r="AO13" s="13">
        <f t="shared" si="40"/>
        <v>1601</v>
      </c>
      <c r="AP13" s="47">
        <f t="shared" si="40"/>
        <v>2219</v>
      </c>
      <c r="AQ13" s="9">
        <f t="shared" si="40"/>
        <v>1289</v>
      </c>
      <c r="AR13" s="9">
        <f t="shared" si="40"/>
        <v>304</v>
      </c>
      <c r="AS13" s="9">
        <f>AP13-AT13</f>
        <v>626</v>
      </c>
      <c r="AT13" s="13">
        <f t="shared" si="40"/>
        <v>1593</v>
      </c>
      <c r="AU13" s="9">
        <f>SUM(AU4:AU10)</f>
        <v>2248</v>
      </c>
      <c r="AV13" s="9">
        <f t="shared" ref="AV13:BI13" si="41">SUM(AV4:AV10)</f>
        <v>1364</v>
      </c>
      <c r="AW13" s="9">
        <f>SUM(AW4:AW10)</f>
        <v>308</v>
      </c>
      <c r="AX13" s="9">
        <f>AU13-AY13</f>
        <v>576</v>
      </c>
      <c r="AY13" s="13">
        <f t="shared" si="41"/>
        <v>1672</v>
      </c>
      <c r="AZ13" s="9">
        <f>SUM(AZ4:AZ10)</f>
        <v>2330</v>
      </c>
      <c r="BA13" s="9">
        <f t="shared" si="41"/>
        <v>1381</v>
      </c>
      <c r="BB13" s="9">
        <f>SUM(BB4:BB10)</f>
        <v>327</v>
      </c>
      <c r="BC13" s="9">
        <f>AZ13-BD13</f>
        <v>622</v>
      </c>
      <c r="BD13" s="13">
        <f t="shared" si="41"/>
        <v>1708</v>
      </c>
      <c r="BE13" s="9">
        <f>SUM(BE4:BE10)</f>
        <v>2224</v>
      </c>
      <c r="BF13" s="9">
        <f>SUM(BF4:BF10)</f>
        <v>1338</v>
      </c>
      <c r="BG13" s="9">
        <f>SUM(BG4:BG10)</f>
        <v>292</v>
      </c>
      <c r="BH13" s="9">
        <f>BE13-BI13</f>
        <v>594</v>
      </c>
      <c r="BI13" s="13">
        <f t="shared" si="41"/>
        <v>1630</v>
      </c>
      <c r="BJ13" s="9">
        <f>SUM(BJ4:BJ10)</f>
        <v>2240</v>
      </c>
      <c r="BK13" s="9">
        <f>SUM(BK4:BK10)</f>
        <v>1318</v>
      </c>
      <c r="BL13" s="9">
        <f>SUM(BL4:BL10)</f>
        <v>257</v>
      </c>
      <c r="BM13" s="9">
        <f>BJ13-BN13</f>
        <v>665</v>
      </c>
      <c r="BN13" s="13">
        <f t="shared" ref="BN13" si="42">SUM(BN4:BN10)</f>
        <v>1575</v>
      </c>
      <c r="BO13" s="9">
        <f>SUM(BO4:BO10)</f>
        <v>2361</v>
      </c>
      <c r="BP13" s="9">
        <f>SUM(BP4:BP10)</f>
        <v>1430</v>
      </c>
      <c r="BQ13" s="9">
        <f>SUM(BQ4:BQ10)</f>
        <v>415</v>
      </c>
      <c r="BR13" s="9">
        <f>BO13-BS13</f>
        <v>516</v>
      </c>
      <c r="BS13" s="13">
        <f>SUM(BS4:BS10)</f>
        <v>1845</v>
      </c>
      <c r="BT13" s="9">
        <f>SUM(BT4:BT10)</f>
        <v>2451</v>
      </c>
      <c r="BU13" s="9">
        <f>SUM(BU4:BU10)</f>
        <v>1441</v>
      </c>
      <c r="BV13" s="9">
        <f t="shared" si="18"/>
        <v>474</v>
      </c>
      <c r="BW13" s="9">
        <f>SUM(BW4:BW10)</f>
        <v>536</v>
      </c>
      <c r="BX13" s="13">
        <f t="shared" si="19"/>
        <v>1915</v>
      </c>
      <c r="BY13" s="9">
        <f>SUM(BY4:BY10)</f>
        <v>2410</v>
      </c>
      <c r="BZ13" s="9">
        <f t="shared" ref="BZ13:CA13" si="43">SUM(BZ4:BZ10)</f>
        <v>1402</v>
      </c>
      <c r="CA13" s="9">
        <f t="shared" si="43"/>
        <v>440</v>
      </c>
      <c r="CB13" s="9">
        <f>SUM(CB4:CB10)</f>
        <v>568</v>
      </c>
      <c r="CC13" s="13">
        <f>BZ13+CA13</f>
        <v>1842</v>
      </c>
      <c r="CD13" s="9">
        <f>SUM(CD4:CD10)</f>
        <v>2588</v>
      </c>
      <c r="CE13" s="9">
        <f>SUM(CE4:CE10)</f>
        <v>1455</v>
      </c>
      <c r="CF13" s="9">
        <f t="shared" ref="CF13" si="44">SUM(CF4:CF10)</f>
        <v>485</v>
      </c>
      <c r="CG13" s="9">
        <f>SUM(CG4:CG10)</f>
        <v>648</v>
      </c>
      <c r="CH13" s="13">
        <f>CE13+CF13</f>
        <v>1940</v>
      </c>
      <c r="CI13" s="9">
        <f>SUM(CI4:CI10)</f>
        <v>2540</v>
      </c>
      <c r="CJ13" s="9">
        <f>SUM(CJ4:CJ10)</f>
        <v>1481</v>
      </c>
      <c r="CK13" s="9">
        <f t="shared" ref="CK13" si="45">SUM(CK4:CK10)</f>
        <v>465</v>
      </c>
      <c r="CL13" s="9">
        <f>SUM(CL4:CL10)</f>
        <v>594</v>
      </c>
      <c r="CM13" s="13">
        <f>CJ13+CK13</f>
        <v>1946</v>
      </c>
      <c r="CN13" s="9">
        <f>SUM(CN4:CN10)</f>
        <v>2423</v>
      </c>
      <c r="CO13" s="9">
        <f>SUM(CO4:CO10)</f>
        <v>1394</v>
      </c>
      <c r="CP13" s="9">
        <f t="shared" ref="CP13" si="46">SUM(CP4:CP10)</f>
        <v>457</v>
      </c>
      <c r="CQ13" s="9">
        <f>SUM(CQ4:CQ10)</f>
        <v>572</v>
      </c>
      <c r="CR13" s="13">
        <f>CO13+CP13</f>
        <v>1851</v>
      </c>
      <c r="CS13" s="9">
        <f>SUM(CS4:CS10)</f>
        <v>2679</v>
      </c>
      <c r="CT13" s="9">
        <f>SUM(CT4:CT10)</f>
        <v>1523</v>
      </c>
      <c r="CU13" s="9">
        <f>SUM(CU4:CU10)</f>
        <v>519</v>
      </c>
      <c r="CV13" s="9">
        <f>SUM(CV4:CV10)</f>
        <v>637</v>
      </c>
      <c r="CW13" s="13">
        <f>CT13+CU13</f>
        <v>2042</v>
      </c>
      <c r="CX13" s="9">
        <f>SUM(CX4:CX10)</f>
        <v>2631</v>
      </c>
      <c r="CY13" s="9">
        <f>SUM(CY4:CY10)</f>
        <v>1545</v>
      </c>
      <c r="CZ13" s="9">
        <f>SUM(CZ4:CZ10)</f>
        <v>523</v>
      </c>
      <c r="DA13" s="9">
        <f>SUM(DA4:DA10)</f>
        <v>563</v>
      </c>
      <c r="DB13" s="13">
        <f>CY13+CZ13</f>
        <v>2068</v>
      </c>
      <c r="DC13" s="9">
        <f>SUM(DC4:DC10)</f>
        <v>2212</v>
      </c>
      <c r="DD13" s="9">
        <f>SUM(DD4:DD10)</f>
        <v>1233</v>
      </c>
      <c r="DE13" s="9">
        <f>SUM(DE4:DE10)</f>
        <v>383</v>
      </c>
      <c r="DF13" s="9">
        <f>SUM(DF4:DF10)</f>
        <v>596</v>
      </c>
      <c r="DG13" s="13">
        <f>DD13+DE13</f>
        <v>1616</v>
      </c>
      <c r="DH13" s="9">
        <f>SUM(DH4:DH10)</f>
        <v>1957</v>
      </c>
      <c r="DI13" s="9">
        <f>SUM(DI4:DI10)</f>
        <v>1136</v>
      </c>
      <c r="DJ13" s="9">
        <f>SUM(DJ4:DJ10)</f>
        <v>335</v>
      </c>
      <c r="DK13" s="9">
        <f>SUM(DK4:DK10)</f>
        <v>486</v>
      </c>
      <c r="DL13" s="13">
        <f>DI13+DJ13</f>
        <v>1471</v>
      </c>
      <c r="DM13" s="9">
        <f>SUM(DM4:DM10)</f>
        <v>2068</v>
      </c>
      <c r="DN13" s="9">
        <f>SUM(DN4:DN10)</f>
        <v>1229</v>
      </c>
      <c r="DO13" s="9">
        <f>SUM(DO4:DO10)</f>
        <v>326</v>
      </c>
      <c r="DP13" s="9">
        <f>SUM(DP4:DP10)</f>
        <v>513</v>
      </c>
      <c r="DQ13" s="13">
        <f>DN13+DO13</f>
        <v>1555</v>
      </c>
      <c r="DR13" s="9">
        <f>SUM(DR4:DR10)</f>
        <v>2188</v>
      </c>
      <c r="DS13" s="9">
        <f t="shared" ref="DS13:DT13" si="47">SUM(DS4:DS10)</f>
        <v>1357</v>
      </c>
      <c r="DT13" s="9">
        <f t="shared" si="47"/>
        <v>348</v>
      </c>
      <c r="DU13" s="9">
        <f>SUM(DU4:DU10)</f>
        <v>483</v>
      </c>
      <c r="DV13" s="13">
        <f>SUM(DV4:DV10)</f>
        <v>1705</v>
      </c>
    </row>
    <row r="14" spans="1:126" x14ac:dyDescent="0.2">
      <c r="CX14" t="s">
        <v>39</v>
      </c>
      <c r="DB14" s="191"/>
      <c r="DM14" t="s">
        <v>41</v>
      </c>
      <c r="DR14" t="s">
        <v>41</v>
      </c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</sheetData>
  <mergeCells count="26">
    <mergeCell ref="CS2:CW2"/>
    <mergeCell ref="CN2:CR2"/>
    <mergeCell ref="CI2:CM2"/>
    <mergeCell ref="A2:A3"/>
    <mergeCell ref="B2:F2"/>
    <mergeCell ref="G2:K2"/>
    <mergeCell ref="L2:P2"/>
    <mergeCell ref="AA2:AE2"/>
    <mergeCell ref="Q2:U2"/>
    <mergeCell ref="V2:Z2"/>
    <mergeCell ref="DR2:DV2"/>
    <mergeCell ref="AK2:AO2"/>
    <mergeCell ref="CD2:CH2"/>
    <mergeCell ref="BY2:CC2"/>
    <mergeCell ref="AF2:AJ2"/>
    <mergeCell ref="DM2:DQ2"/>
    <mergeCell ref="DH2:DL2"/>
    <mergeCell ref="BT2:BX2"/>
    <mergeCell ref="AP2:AT2"/>
    <mergeCell ref="BO2:BS2"/>
    <mergeCell ref="BJ2:BN2"/>
    <mergeCell ref="BE2:BI2"/>
    <mergeCell ref="AZ2:BD2"/>
    <mergeCell ref="AU2:AY2"/>
    <mergeCell ref="DC2:DG2"/>
    <mergeCell ref="CX2:DB2"/>
  </mergeCells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Grad rate summary</vt:lpstr>
      <vt:lpstr>compare ret_grad</vt:lpstr>
      <vt:lpstr>graduation</vt:lpstr>
      <vt:lpstr>retention</vt:lpstr>
      <vt:lpstr>graduation_N</vt:lpstr>
      <vt:lpstr>retention_N</vt:lpstr>
      <vt:lpstr>Chart_Grad by School College</vt:lpstr>
      <vt:lpstr>'compare ret_grad'!Print_Titles</vt:lpstr>
      <vt:lpstr>retention!Print_Titles</vt:lpstr>
    </vt:vector>
  </TitlesOfParts>
  <Company>Oakland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yokoyama</dc:creator>
  <cp:lastModifiedBy>Rueben Ternes</cp:lastModifiedBy>
  <cp:lastPrinted>2014-10-08T13:26:34Z</cp:lastPrinted>
  <dcterms:created xsi:type="dcterms:W3CDTF">2005-05-06T15:04:19Z</dcterms:created>
  <dcterms:modified xsi:type="dcterms:W3CDTF">2024-10-25T20:14:45Z</dcterms:modified>
</cp:coreProperties>
</file>