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6450" firstSheet="7" activeTab="11"/>
  </bookViews>
  <sheets>
    <sheet name="HSG Budget" sheetId="1" r:id="rId1"/>
    <sheet name="HSG Reserve" sheetId="2" r:id="rId2"/>
    <sheet name="MBHEI Budget" sheetId="3" r:id="rId3"/>
    <sheet name="MBMF Budget" sheetId="4" r:id="rId4"/>
    <sheet name="MBT Budget" sheetId="5" r:id="rId5"/>
    <sheet name="GHC Budget" sheetId="6" r:id="rId6"/>
    <sheet name="Lowry Budget" sheetId="7" r:id="rId7"/>
    <sheet name="OC Budget" sheetId="8" r:id="rId8"/>
    <sheet name="OC Reserve" sheetId="9" r:id="rId9"/>
    <sheet name="Campus Rec Budget" sheetId="10" r:id="rId10"/>
    <sheet name="Campus Rec Reserve" sheetId="11" r:id="rId11"/>
    <sheet name="Athletics Budget" sheetId="12" r:id="rId12"/>
  </sheets>
  <definedNames>
    <definedName name="_xlnm.Print_Area" localSheetId="11">'Athletics Budget'!$A$1:$F$54</definedName>
    <definedName name="_xlnm.Print_Area" localSheetId="0">'HSG Budget'!$A$1:$F$54</definedName>
    <definedName name="_xlnm.Print_Area" localSheetId="3">'MBMF Budget'!$A$1:$F$54</definedName>
    <definedName name="_xlnm.Print_Area" localSheetId="4">'MBT Budget'!$A$1:$F$49</definedName>
  </definedNames>
  <calcPr fullCalcOnLoad="1"/>
</workbook>
</file>

<file path=xl/sharedStrings.xml><?xml version="1.0" encoding="utf-8"?>
<sst xmlns="http://schemas.openxmlformats.org/spreadsheetml/2006/main" count="471" uniqueCount="98">
  <si>
    <t>OAKLAND UNIVERSITY</t>
  </si>
  <si>
    <t>University Housing</t>
  </si>
  <si>
    <t>Proposed Budget</t>
  </si>
  <si>
    <t>2002/03, 2003/04, 2004/05</t>
  </si>
  <si>
    <t>2001/2002</t>
  </si>
  <si>
    <t>2002/2003</t>
  </si>
  <si>
    <t>2003/2004</t>
  </si>
  <si>
    <t>2004/2005</t>
  </si>
  <si>
    <t>BUDGET</t>
  </si>
  <si>
    <t>ACTUAL</t>
  </si>
  <si>
    <t>REVENUE:</t>
  </si>
  <si>
    <t xml:space="preserve">  Operating Income</t>
  </si>
  <si>
    <t xml:space="preserve">  Retail Sales</t>
  </si>
  <si>
    <t xml:space="preserve">  Student Fees</t>
  </si>
  <si>
    <t xml:space="preserve">  Income from Institutional Sources</t>
  </si>
  <si>
    <t xml:space="preserve">  Gifts and Grants</t>
  </si>
  <si>
    <t xml:space="preserve">  Interest Income</t>
  </si>
  <si>
    <t xml:space="preserve">     Total Revenue:</t>
  </si>
  <si>
    <t>EXPENSE:</t>
  </si>
  <si>
    <t xml:space="preserve">  Salaries, Wages, and Benefits</t>
  </si>
  <si>
    <t xml:space="preserve">  Supplies and Services</t>
  </si>
  <si>
    <t xml:space="preserve">  Equipment </t>
  </si>
  <si>
    <t xml:space="preserve">  Insurance</t>
  </si>
  <si>
    <t xml:space="preserve">  Repairs, Maintenance, and Renovations</t>
  </si>
  <si>
    <t xml:space="preserve">  Utilities</t>
  </si>
  <si>
    <t xml:space="preserve">  Purchases for Resale</t>
  </si>
  <si>
    <t xml:space="preserve">  University Overhead</t>
  </si>
  <si>
    <t xml:space="preserve">  Debt Service</t>
  </si>
  <si>
    <t xml:space="preserve">     Total Expense:</t>
  </si>
  <si>
    <t>NET REVENUE OVER</t>
  </si>
  <si>
    <t xml:space="preserve">  (UNDER) EXPENSE:</t>
  </si>
  <si>
    <t>BEGINNING EQUITY BALANCE:</t>
  </si>
  <si>
    <t>TRANSFER TO RESERVE FOR</t>
  </si>
  <si>
    <t xml:space="preserve">  FACILITIES/EQUIPMENT:</t>
  </si>
  <si>
    <t>ENDING EQUITY BALANCE:</t>
  </si>
  <si>
    <t>Reserve for Facilities/Equipment</t>
  </si>
  <si>
    <t>Projected Reserve Balances and Expenditures</t>
  </si>
  <si>
    <t>Reserve Balance at June 30, 2001</t>
  </si>
  <si>
    <t>Interest Income</t>
  </si>
  <si>
    <t>Transfer from Equity Balance</t>
  </si>
  <si>
    <t>Major Repair Project Expenses:</t>
  </si>
  <si>
    <t xml:space="preserve">          Window Replacement for Anibal and Fitzgerald</t>
  </si>
  <si>
    <t xml:space="preserve">          Yacht Club Renovation</t>
  </si>
  <si>
    <t xml:space="preserve">          Window Replacement for E. and W. Vandenberg</t>
  </si>
  <si>
    <t xml:space="preserve">          Community Bathroom Renovations in 1st and 2nd Floors -VanWagoner </t>
  </si>
  <si>
    <t>Projected Reserve Balance at June 30, 2003</t>
  </si>
  <si>
    <t xml:space="preserve">          Window Replacement for N. and S. Hamlin</t>
  </si>
  <si>
    <t xml:space="preserve">          Community Bathroom Renovations in 4th and 5th Floors -VanWagoner </t>
  </si>
  <si>
    <t>Projected Reserve Balance at June 30, 2004</t>
  </si>
  <si>
    <t xml:space="preserve">           Appliance and Carpet Replacement in Apartments</t>
  </si>
  <si>
    <t>Projected Reserve Balance at June 30, 2005</t>
  </si>
  <si>
    <t>2001/02, 2002/03, 2003/04, 2004/05</t>
  </si>
  <si>
    <t>Meadow Brook Health Enhancement Institute</t>
  </si>
  <si>
    <t xml:space="preserve">     Total Revenue</t>
  </si>
  <si>
    <t xml:space="preserve">  Equipment</t>
  </si>
  <si>
    <t xml:space="preserve">     Total Expense</t>
  </si>
  <si>
    <t xml:space="preserve">  (UNDER) EXPENSE</t>
  </si>
  <si>
    <t>BEGINNING EQUITY BALANCE</t>
  </si>
  <si>
    <t xml:space="preserve">  FACILITIES/EQUIPMENT</t>
  </si>
  <si>
    <t>ENDING EQUITY BALANCE</t>
  </si>
  <si>
    <t>Meadow Brook Music Festival</t>
  </si>
  <si>
    <t>Meadow Brook Theatre</t>
  </si>
  <si>
    <t xml:space="preserve"> </t>
  </si>
  <si>
    <t>Graham Health Center</t>
  </si>
  <si>
    <t xml:space="preserve">  Salaries, Wages and Benefits</t>
  </si>
  <si>
    <t xml:space="preserve">  Repairs, Maintenance and Renovations</t>
  </si>
  <si>
    <t xml:space="preserve">   FACILITIES/EQUIPMENT</t>
  </si>
  <si>
    <t>Lowry Early Childhood Education Center</t>
  </si>
  <si>
    <t xml:space="preserve">  Repairs and Maintenance</t>
  </si>
  <si>
    <t>Oakland Center</t>
  </si>
  <si>
    <t>Campus Recreation</t>
  </si>
  <si>
    <t xml:space="preserve">                   -</t>
  </si>
  <si>
    <t xml:space="preserve">                  -</t>
  </si>
  <si>
    <t>01/02, 02/03, 03/04, 04/05</t>
  </si>
  <si>
    <t>Reserve Balance at June, 30, 2001</t>
  </si>
  <si>
    <t xml:space="preserve">       </t>
  </si>
  <si>
    <t>Department of Athletics</t>
  </si>
  <si>
    <t>Transfer From Equity Balance</t>
  </si>
  <si>
    <t>Reserve Balance at June 30, 2002</t>
  </si>
  <si>
    <t xml:space="preserve">          Fund Hamlin Boiler Project</t>
  </si>
  <si>
    <t xml:space="preserve">          Hamlin Circle</t>
  </si>
  <si>
    <t xml:space="preserve">          Hill VanWagoner Window Replacement</t>
  </si>
  <si>
    <t xml:space="preserve">         Transfer Excess Dock Project Funds</t>
  </si>
  <si>
    <t xml:space="preserve">         Transfer to Fund NW Stair Project</t>
  </si>
  <si>
    <t xml:space="preserve">         Transfer from School of Education for Food Service Project </t>
  </si>
  <si>
    <t xml:space="preserve">         Transfer to School of Education Food Service Project </t>
  </si>
  <si>
    <t xml:space="preserve">         Transfer to OC Renovation Project</t>
  </si>
  <si>
    <t xml:space="preserve">         Purchase Patio Furniture</t>
  </si>
  <si>
    <t xml:space="preserve">         Purchase Meeting Room Furniture</t>
  </si>
  <si>
    <t xml:space="preserve">         Food Service Meeting Room Updates</t>
  </si>
  <si>
    <t xml:space="preserve">         Replace Cardio equipment</t>
  </si>
  <si>
    <t xml:space="preserve">         Aquatic Center maintenance</t>
  </si>
  <si>
    <t xml:space="preserve">         Replace Carpet</t>
  </si>
  <si>
    <t xml:space="preserve">         Master Planning-Upper Fields and Rec Center Expansion</t>
  </si>
  <si>
    <t xml:space="preserve">         Minor Interior/Exterior construction</t>
  </si>
  <si>
    <t xml:space="preserve">         Upper Field Improvements</t>
  </si>
  <si>
    <t xml:space="preserve">         Replace Cardio Equipment</t>
  </si>
  <si>
    <t xml:space="preserve">Major Repair Project Expenses: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</si>
</sst>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0.000"/>
    <numFmt numFmtId="174" formatCode="&quot;$&quot;#,##0"/>
    <numFmt numFmtId="175" formatCode="&quot;$&quot;#,##0.00"/>
    <numFmt numFmtId="176" formatCode="#,##0.0"/>
    <numFmt numFmtId="177" formatCode="_(&quot;$&quot;* #,##0.0000_);_(&quot;$&quot;* \(#,##0.0000\);_(&quot;$&quot;* &quot;-&quot;??_);_(@_)"/>
    <numFmt numFmtId="178" formatCode="_(&quot;$&quot;* #,##0.000_);_(&quot;$&quot;* \(#,##0.000\);_(&quot;$&quot;* &quot;-&quot;???_);_(@_)"/>
    <numFmt numFmtId="179" formatCode="_(* #,##0.000_);_(* \(#,##0.000\);_(* &quot;-&quot;???_);_(@_)"/>
    <numFmt numFmtId="180" formatCode="_(* #,##0.0000_);_(* \(#,##0.0000\);_(* &quot;-&quot;????_);_(@_)"/>
  </numFmts>
  <fonts count="5">
    <font>
      <sz val="10"/>
      <name val="Arial"/>
      <family val="0"/>
    </font>
    <font>
      <b/>
      <sz val="10"/>
      <name val="Arial"/>
      <family val="2"/>
    </font>
    <font>
      <sz val="11"/>
      <name val="Arial Rounded MT Bold"/>
      <family val="2"/>
    </font>
    <font>
      <sz val="11"/>
      <name val="Arial"/>
      <family val="2"/>
    </font>
    <font>
      <sz val="10"/>
      <name val="Arial Rounded MT Bold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2" fontId="0" fillId="0" borderId="1" xfId="0" applyNumberFormat="1" applyBorder="1" applyAlignment="1">
      <alignment/>
    </xf>
    <xf numFmtId="42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4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4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2" fontId="0" fillId="0" borderId="1" xfId="0" applyNumberFormat="1" applyFont="1" applyBorder="1" applyAlignment="1">
      <alignment/>
    </xf>
    <xf numFmtId="42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3" fontId="0" fillId="0" borderId="0" xfId="0" applyNumberFormat="1" applyAlignment="1" quotePrefix="1">
      <alignment horizontal="center"/>
    </xf>
    <xf numFmtId="3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71" fontId="0" fillId="0" borderId="0" xfId="17" applyNumberFormat="1" applyFont="1" applyAlignment="1">
      <alignment horizontal="right"/>
    </xf>
    <xf numFmtId="41" fontId="0" fillId="0" borderId="0" xfId="15" applyNumberFormat="1" applyFont="1" applyBorder="1" applyAlignment="1">
      <alignment horizontal="right"/>
    </xf>
    <xf numFmtId="41" fontId="0" fillId="0" borderId="0" xfId="15" applyNumberFormat="1" applyAlignment="1">
      <alignment horizontal="right"/>
    </xf>
    <xf numFmtId="41" fontId="0" fillId="0" borderId="0" xfId="15" applyNumberFormat="1" applyAlignment="1">
      <alignment/>
    </xf>
    <xf numFmtId="41" fontId="0" fillId="0" borderId="0" xfId="0" applyNumberFormat="1" applyFont="1" applyAlignment="1">
      <alignment horizontal="center"/>
    </xf>
    <xf numFmtId="41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71" fontId="0" fillId="0" borderId="1" xfId="17" applyNumberFormat="1" applyFont="1" applyBorder="1" applyAlignment="1">
      <alignment horizontal="right"/>
    </xf>
    <xf numFmtId="166" fontId="0" fillId="0" borderId="0" xfId="15" applyNumberFormat="1" applyFont="1" applyAlignment="1">
      <alignment horizontal="right"/>
    </xf>
    <xf numFmtId="41" fontId="0" fillId="0" borderId="0" xfId="15" applyNumberFormat="1" applyFont="1" applyAlignment="1">
      <alignment horizontal="center"/>
    </xf>
    <xf numFmtId="41" fontId="0" fillId="0" borderId="0" xfId="15" applyNumberFormat="1" applyFont="1" applyAlignment="1">
      <alignment horizontal="right"/>
    </xf>
    <xf numFmtId="166" fontId="0" fillId="0" borderId="0" xfId="15" applyNumberFormat="1" applyFont="1" applyBorder="1" applyAlignment="1">
      <alignment horizontal="right"/>
    </xf>
    <xf numFmtId="171" fontId="0" fillId="0" borderId="2" xfId="17" applyNumberFormat="1" applyFont="1" applyBorder="1" applyAlignment="1">
      <alignment horizontal="right"/>
    </xf>
    <xf numFmtId="171" fontId="0" fillId="0" borderId="0" xfId="17" applyNumberFormat="1" applyFont="1" applyBorder="1" applyAlignment="1">
      <alignment horizontal="right"/>
    </xf>
    <xf numFmtId="41" fontId="0" fillId="0" borderId="0" xfId="17" applyNumberFormat="1" applyFont="1" applyBorder="1" applyAlignment="1">
      <alignment horizontal="right"/>
    </xf>
    <xf numFmtId="166" fontId="0" fillId="0" borderId="0" xfId="15" applyNumberFormat="1" applyFont="1" applyAlignment="1">
      <alignment/>
    </xf>
    <xf numFmtId="166" fontId="3" fillId="0" borderId="0" xfId="15" applyNumberFormat="1" applyFont="1" applyAlignment="1">
      <alignment/>
    </xf>
    <xf numFmtId="17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4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2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2" fontId="0" fillId="0" borderId="3" xfId="0" applyNumberFormat="1" applyBorder="1" applyAlignment="1">
      <alignment horizontal="right"/>
    </xf>
    <xf numFmtId="42" fontId="0" fillId="0" borderId="1" xfId="0" applyNumberFormat="1" applyBorder="1" applyAlignment="1">
      <alignment horizontal="right"/>
    </xf>
    <xf numFmtId="42" fontId="0" fillId="0" borderId="2" xfId="0" applyNumberFormat="1" applyBorder="1" applyAlignment="1">
      <alignment horizontal="right"/>
    </xf>
    <xf numFmtId="41" fontId="0" fillId="0" borderId="1" xfId="0" applyNumberFormat="1" applyBorder="1" applyAlignment="1">
      <alignment horizontal="right"/>
    </xf>
    <xf numFmtId="42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15" applyNumberFormat="1" applyFont="1" applyAlignment="1">
      <alignment/>
    </xf>
    <xf numFmtId="166" fontId="0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180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41" fontId="0" fillId="0" borderId="1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25">
      <selection activeCell="A28" sqref="A28"/>
    </sheetView>
  </sheetViews>
  <sheetFormatPr defaultColWidth="9.140625" defaultRowHeight="12.75"/>
  <cols>
    <col min="1" max="1" width="33.7109375" style="0" customWidth="1"/>
    <col min="2" max="3" width="11.7109375" style="0" customWidth="1"/>
    <col min="4" max="4" width="12.00390625" style="0" customWidth="1"/>
    <col min="5" max="5" width="12.140625" style="0" customWidth="1"/>
    <col min="6" max="6" width="12.421875" style="0" customWidth="1"/>
  </cols>
  <sheetData>
    <row r="1" spans="1:6" ht="12.75">
      <c r="A1" s="73" t="s">
        <v>0</v>
      </c>
      <c r="B1" s="73"/>
      <c r="C1" s="73"/>
      <c r="D1" s="73"/>
      <c r="E1" s="73"/>
      <c r="F1" s="73"/>
    </row>
    <row r="2" spans="1:6" ht="12.75">
      <c r="A2" s="73" t="s">
        <v>1</v>
      </c>
      <c r="B2" s="73"/>
      <c r="C2" s="73"/>
      <c r="D2" s="73"/>
      <c r="E2" s="73"/>
      <c r="F2" s="73"/>
    </row>
    <row r="3" spans="1:6" ht="12.75">
      <c r="A3" s="73" t="s">
        <v>2</v>
      </c>
      <c r="B3" s="73"/>
      <c r="C3" s="73"/>
      <c r="D3" s="73"/>
      <c r="E3" s="73"/>
      <c r="F3" s="73"/>
    </row>
    <row r="4" spans="1:6" ht="12.75">
      <c r="A4" s="73" t="s">
        <v>3</v>
      </c>
      <c r="B4" s="73"/>
      <c r="C4" s="73"/>
      <c r="D4" s="73"/>
      <c r="E4" s="73"/>
      <c r="F4" s="73"/>
    </row>
    <row r="7" spans="2:6" ht="12.75">
      <c r="B7" s="1"/>
      <c r="D7" s="1"/>
      <c r="E7" s="1"/>
      <c r="F7" s="1"/>
    </row>
    <row r="8" spans="2:6" ht="12.75">
      <c r="B8" s="1" t="s">
        <v>4</v>
      </c>
      <c r="C8" s="1" t="s">
        <v>4</v>
      </c>
      <c r="D8" s="1" t="s">
        <v>5</v>
      </c>
      <c r="E8" s="1" t="s">
        <v>6</v>
      </c>
      <c r="F8" s="1" t="s">
        <v>7</v>
      </c>
    </row>
    <row r="9" spans="2:6" ht="12.75">
      <c r="B9" s="2" t="s">
        <v>8</v>
      </c>
      <c r="C9" s="2" t="s">
        <v>9</v>
      </c>
      <c r="D9" s="2" t="s">
        <v>8</v>
      </c>
      <c r="E9" s="2" t="s">
        <v>8</v>
      </c>
      <c r="F9" s="2" t="s">
        <v>8</v>
      </c>
    </row>
    <row r="11" ht="12.75">
      <c r="A11" t="s">
        <v>10</v>
      </c>
    </row>
    <row r="13" spans="1:6" ht="12.75">
      <c r="A13" t="s">
        <v>11</v>
      </c>
      <c r="B13" s="3">
        <f>7551616-107669-24547-74263</f>
        <v>7345137</v>
      </c>
      <c r="C13" s="3">
        <v>7581626</v>
      </c>
      <c r="D13" s="3">
        <v>10006698</v>
      </c>
      <c r="E13" s="3">
        <v>10962130</v>
      </c>
      <c r="F13" s="3">
        <v>11455427</v>
      </c>
    </row>
    <row r="14" spans="1:6" ht="12.75">
      <c r="A14" t="s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</row>
    <row r="15" spans="1:6" ht="12.75">
      <c r="A15" t="s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</row>
    <row r="16" spans="1:6" ht="12.75">
      <c r="A16" t="s">
        <v>14</v>
      </c>
      <c r="B16" s="4">
        <f>107669+24547</f>
        <v>132216</v>
      </c>
      <c r="C16" s="4">
        <v>104048</v>
      </c>
      <c r="D16" s="4">
        <v>110898</v>
      </c>
      <c r="E16" s="4">
        <v>114225</v>
      </c>
      <c r="F16" s="4">
        <v>117652</v>
      </c>
    </row>
    <row r="17" spans="1:6" ht="12.75">
      <c r="A17" t="s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</row>
    <row r="18" spans="1:6" ht="12.75">
      <c r="A18" t="s">
        <v>16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20" spans="1:6" ht="12.75">
      <c r="A20" t="s">
        <v>17</v>
      </c>
      <c r="B20" s="6">
        <f>SUM(B13:B19)</f>
        <v>7477353</v>
      </c>
      <c r="C20" s="6">
        <f>SUM(C13:C19)</f>
        <v>7685674</v>
      </c>
      <c r="D20" s="6">
        <f>SUM(D13:D19)</f>
        <v>10117596</v>
      </c>
      <c r="E20" s="6">
        <f>SUM(E13:E19)</f>
        <v>11076355</v>
      </c>
      <c r="F20" s="6">
        <f>SUM(F13:F19)</f>
        <v>11573079</v>
      </c>
    </row>
    <row r="22" ht="12.75">
      <c r="A22" t="s">
        <v>18</v>
      </c>
    </row>
    <row r="24" spans="1:6" ht="12.75">
      <c r="A24" t="s">
        <v>19</v>
      </c>
      <c r="B24" s="3">
        <f>338312+157624+616051+170636+115870+456102</f>
        <v>1854595</v>
      </c>
      <c r="C24" s="3">
        <v>1839667</v>
      </c>
      <c r="D24" s="3">
        <v>2140805</v>
      </c>
      <c r="E24" s="3">
        <v>2226437</v>
      </c>
      <c r="F24" s="3">
        <v>2315494</v>
      </c>
    </row>
    <row r="25" spans="1:6" ht="12.75">
      <c r="A25" t="s">
        <v>20</v>
      </c>
      <c r="B25" s="4">
        <f>9548+102463+7100+35000+8000+10707+5796+36000+70000+3183+10017+9000+2533+92700+1972400</f>
        <v>2374447</v>
      </c>
      <c r="C25" s="4">
        <v>2736990</v>
      </c>
      <c r="D25" s="4">
        <f>2524162</f>
        <v>2524162</v>
      </c>
      <c r="E25" s="4">
        <v>2652325</v>
      </c>
      <c r="F25" s="4">
        <v>2758418</v>
      </c>
    </row>
    <row r="26" spans="1:6" ht="12.75">
      <c r="A26" t="s">
        <v>21</v>
      </c>
      <c r="B26" s="4">
        <v>5000</v>
      </c>
      <c r="C26" s="4">
        <v>0</v>
      </c>
      <c r="D26" s="4">
        <v>5150</v>
      </c>
      <c r="E26" s="4">
        <v>5305</v>
      </c>
      <c r="F26" s="4">
        <v>5517</v>
      </c>
    </row>
    <row r="27" spans="1:6" ht="12.75">
      <c r="A27" t="s">
        <v>22</v>
      </c>
      <c r="B27" s="4">
        <v>100000</v>
      </c>
      <c r="C27" s="4">
        <v>58973</v>
      </c>
      <c r="D27" s="4">
        <v>143000</v>
      </c>
      <c r="E27" s="4">
        <v>148720</v>
      </c>
      <c r="F27" s="4">
        <v>156156</v>
      </c>
    </row>
    <row r="28" spans="1:6" ht="12.75">
      <c r="A28" t="s">
        <v>23</v>
      </c>
      <c r="B28" s="4">
        <f>95000+105000+115000+40000+648558</f>
        <v>1003558</v>
      </c>
      <c r="C28" s="4">
        <v>854228</v>
      </c>
      <c r="D28" s="4">
        <v>1247933</v>
      </c>
      <c r="E28" s="4">
        <v>1509516</v>
      </c>
      <c r="F28" s="4">
        <v>1569897</v>
      </c>
    </row>
    <row r="29" spans="1:6" ht="12.75">
      <c r="A29" t="s">
        <v>24</v>
      </c>
      <c r="B29" s="4">
        <v>978760</v>
      </c>
      <c r="C29" s="4">
        <v>999749</v>
      </c>
      <c r="D29" s="4">
        <v>1328445</v>
      </c>
      <c r="E29" s="4">
        <v>1394867</v>
      </c>
      <c r="F29" s="4">
        <v>1436713</v>
      </c>
    </row>
    <row r="30" spans="1:6" ht="12.75">
      <c r="A30" t="s">
        <v>25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</row>
    <row r="31" spans="1:6" ht="12.75">
      <c r="A31" t="s">
        <v>26</v>
      </c>
      <c r="B31" s="4">
        <f>206789*1.03</f>
        <v>212992.67</v>
      </c>
      <c r="C31" s="4">
        <v>210476</v>
      </c>
      <c r="D31" s="4">
        <v>236982</v>
      </c>
      <c r="E31" s="4">
        <v>280158</v>
      </c>
      <c r="F31" s="4">
        <v>291364</v>
      </c>
    </row>
    <row r="32" spans="1:6" ht="12.75">
      <c r="A32" t="s">
        <v>27</v>
      </c>
      <c r="B32" s="5">
        <v>675000</v>
      </c>
      <c r="C32" s="5">
        <v>674221</v>
      </c>
      <c r="D32" s="5">
        <f>575000+1335900+100000</f>
        <v>2010900</v>
      </c>
      <c r="E32" s="5">
        <f>575000+1335900</f>
        <v>1910900</v>
      </c>
      <c r="F32" s="5">
        <v>1910900</v>
      </c>
    </row>
    <row r="34" spans="1:6" ht="12.75">
      <c r="A34" t="s">
        <v>28</v>
      </c>
      <c r="B34" s="6">
        <f>SUM(B24:B33)</f>
        <v>7204352.67</v>
      </c>
      <c r="C34" s="6">
        <f>SUM(C24:C33)</f>
        <v>7374304</v>
      </c>
      <c r="D34" s="6">
        <f>SUM(D24:D33)</f>
        <v>9637377</v>
      </c>
      <c r="E34" s="6">
        <f>SUM(E24:E33)</f>
        <v>10128228</v>
      </c>
      <c r="F34" s="6">
        <f>SUM(F24:F33)</f>
        <v>10444459</v>
      </c>
    </row>
    <row r="36" ht="12.75">
      <c r="A36" t="s">
        <v>29</v>
      </c>
    </row>
    <row r="37" spans="1:6" ht="13.5" thickBot="1">
      <c r="A37" t="s">
        <v>30</v>
      </c>
      <c r="B37" s="7">
        <f>+B20-B34</f>
        <v>273000.3300000001</v>
      </c>
      <c r="C37" s="7">
        <f>+C20-C34</f>
        <v>311370</v>
      </c>
      <c r="D37" s="7">
        <f>+D20-D34</f>
        <v>480219</v>
      </c>
      <c r="E37" s="7">
        <f>+E20-E34</f>
        <v>948127</v>
      </c>
      <c r="F37" s="7">
        <f>+F20-F34</f>
        <v>1128620</v>
      </c>
    </row>
    <row r="38" ht="13.5" thickTop="1"/>
    <row r="40" spans="1:6" ht="12.75">
      <c r="A40" t="s">
        <v>31</v>
      </c>
      <c r="B40" s="3"/>
      <c r="C40" s="3">
        <v>34199</v>
      </c>
      <c r="D40" s="3">
        <f>C48</f>
        <v>64152</v>
      </c>
      <c r="E40" s="3">
        <f>D48</f>
        <v>0</v>
      </c>
      <c r="F40" s="3">
        <f>E48</f>
        <v>0</v>
      </c>
    </row>
    <row r="42" ht="12.75">
      <c r="A42" t="s">
        <v>29</v>
      </c>
    </row>
    <row r="43" spans="1:6" ht="12.75">
      <c r="A43" t="s">
        <v>30</v>
      </c>
      <c r="B43" s="4"/>
      <c r="C43" s="4">
        <f>C37</f>
        <v>311370</v>
      </c>
      <c r="D43" s="4">
        <f>D37</f>
        <v>480219</v>
      </c>
      <c r="E43" s="4">
        <f>E37</f>
        <v>948127</v>
      </c>
      <c r="F43" s="4">
        <f>F37</f>
        <v>1128620</v>
      </c>
    </row>
    <row r="44" spans="2:6" ht="12.75">
      <c r="B44" s="4"/>
      <c r="C44" s="4"/>
      <c r="D44" s="4"/>
      <c r="E44" s="4"/>
      <c r="F44" s="4"/>
    </row>
    <row r="45" spans="1:6" ht="12.75">
      <c r="A45" t="s">
        <v>32</v>
      </c>
      <c r="B45" s="4"/>
      <c r="C45" s="4"/>
      <c r="D45" s="4"/>
      <c r="E45" s="4"/>
      <c r="F45" s="4"/>
    </row>
    <row r="46" spans="1:6" ht="12.75">
      <c r="A46" t="s">
        <v>33</v>
      </c>
      <c r="B46" s="8"/>
      <c r="C46" s="5">
        <v>281417</v>
      </c>
      <c r="D46" s="5">
        <v>544371</v>
      </c>
      <c r="E46" s="5">
        <v>948127</v>
      </c>
      <c r="F46" s="5">
        <v>1128620</v>
      </c>
    </row>
    <row r="48" spans="1:6" ht="13.5" thickBot="1">
      <c r="A48" t="s">
        <v>34</v>
      </c>
      <c r="B48" s="9"/>
      <c r="C48" s="7">
        <f>C40+C43-C46</f>
        <v>64152</v>
      </c>
      <c r="D48" s="7">
        <f>D40+D43-D46</f>
        <v>0</v>
      </c>
      <c r="E48" s="7">
        <f>E40+E43-E46</f>
        <v>0</v>
      </c>
      <c r="F48" s="7">
        <f>F40+F43-F46</f>
        <v>0</v>
      </c>
    </row>
    <row r="49" ht="13.5" thickTop="1"/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C8" sqref="C8"/>
    </sheetView>
  </sheetViews>
  <sheetFormatPr defaultColWidth="9.140625" defaultRowHeight="12.75"/>
  <cols>
    <col min="1" max="1" width="33.7109375" style="15" customWidth="1"/>
    <col min="2" max="6" width="11.7109375" style="15" customWidth="1"/>
  </cols>
  <sheetData>
    <row r="1" spans="1:6" ht="12.75">
      <c r="A1" s="75" t="s">
        <v>0</v>
      </c>
      <c r="B1" s="75"/>
      <c r="C1" s="75"/>
      <c r="D1" s="75"/>
      <c r="E1" s="75"/>
      <c r="F1" s="75"/>
    </row>
    <row r="2" spans="1:6" ht="12.75">
      <c r="A2" s="75" t="s">
        <v>70</v>
      </c>
      <c r="B2" s="75"/>
      <c r="C2" s="75"/>
      <c r="D2" s="75"/>
      <c r="E2" s="75"/>
      <c r="F2" s="75"/>
    </row>
    <row r="3" spans="1:6" ht="12.75">
      <c r="A3" s="75" t="s">
        <v>2</v>
      </c>
      <c r="B3" s="75"/>
      <c r="C3" s="75"/>
      <c r="D3" s="75"/>
      <c r="E3" s="75"/>
      <c r="F3" s="75"/>
    </row>
    <row r="4" spans="1:6" ht="12.75">
      <c r="A4" s="75" t="s">
        <v>3</v>
      </c>
      <c r="B4" s="75"/>
      <c r="C4" s="75"/>
      <c r="D4" s="75"/>
      <c r="E4" s="75"/>
      <c r="F4" s="75"/>
    </row>
    <row r="7" spans="2:6" ht="12.75">
      <c r="B7" s="14"/>
      <c r="D7" s="14"/>
      <c r="E7" s="14"/>
      <c r="F7" s="14"/>
    </row>
    <row r="8" spans="2:6" ht="12.75">
      <c r="B8" s="14" t="s">
        <v>4</v>
      </c>
      <c r="C8" s="14" t="s">
        <v>4</v>
      </c>
      <c r="D8" s="14" t="s">
        <v>5</v>
      </c>
      <c r="E8" s="14" t="s">
        <v>6</v>
      </c>
      <c r="F8" s="14" t="s">
        <v>7</v>
      </c>
    </row>
    <row r="9" spans="2:6" ht="12.75">
      <c r="B9" s="16" t="s">
        <v>8</v>
      </c>
      <c r="C9" s="16" t="s">
        <v>9</v>
      </c>
      <c r="D9" s="16" t="s">
        <v>8</v>
      </c>
      <c r="E9" s="16" t="s">
        <v>8</v>
      </c>
      <c r="F9" s="16" t="s">
        <v>8</v>
      </c>
    </row>
    <row r="11" ht="12.75">
      <c r="A11" s="15" t="s">
        <v>10</v>
      </c>
    </row>
    <row r="13" spans="1:6" ht="12.75">
      <c r="A13" s="15" t="s">
        <v>11</v>
      </c>
      <c r="B13" s="17">
        <v>459225</v>
      </c>
      <c r="C13" s="17">
        <v>567951</v>
      </c>
      <c r="D13" s="17">
        <v>587550</v>
      </c>
      <c r="E13" s="17">
        <v>618248</v>
      </c>
      <c r="F13" s="17">
        <v>650607</v>
      </c>
    </row>
    <row r="14" spans="1:6" ht="12.75">
      <c r="A14" s="15" t="s">
        <v>12</v>
      </c>
      <c r="B14" s="18">
        <v>0</v>
      </c>
      <c r="C14" s="18">
        <v>0</v>
      </c>
      <c r="D14" s="18">
        <v>0</v>
      </c>
      <c r="E14" s="18" t="s">
        <v>71</v>
      </c>
      <c r="F14" s="18">
        <v>0</v>
      </c>
    </row>
    <row r="15" spans="1:6" ht="12.75">
      <c r="A15" s="15" t="s">
        <v>13</v>
      </c>
      <c r="B15" s="18">
        <v>2495947</v>
      </c>
      <c r="C15" s="18">
        <v>2533748</v>
      </c>
      <c r="D15" s="18">
        <v>2627887</v>
      </c>
      <c r="E15" s="18">
        <v>2661572</v>
      </c>
      <c r="F15" s="18">
        <v>2688187</v>
      </c>
    </row>
    <row r="16" spans="1:6" ht="12.75">
      <c r="A16" s="15" t="s">
        <v>14</v>
      </c>
      <c r="B16" s="18">
        <v>602405</v>
      </c>
      <c r="C16" s="18">
        <v>619145</v>
      </c>
      <c r="D16" s="18">
        <v>597274</v>
      </c>
      <c r="E16" s="18">
        <v>614832</v>
      </c>
      <c r="F16" s="18">
        <v>632917</v>
      </c>
    </row>
    <row r="17" spans="1:6" ht="12.75">
      <c r="A17" s="15" t="s">
        <v>15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</row>
    <row r="18" spans="1:6" ht="12.75">
      <c r="A18" s="15" t="s">
        <v>16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</row>
    <row r="20" spans="1:6" ht="12.75">
      <c r="A20" s="15" t="s">
        <v>17</v>
      </c>
      <c r="B20" s="20">
        <f>SUM(B13:B19)</f>
        <v>3557577</v>
      </c>
      <c r="C20" s="20">
        <f>SUM(C13:C19)</f>
        <v>3720844</v>
      </c>
      <c r="D20" s="20">
        <f>SUM(D13:D19)</f>
        <v>3812711</v>
      </c>
      <c r="E20" s="20">
        <f>SUM(E13:E19)</f>
        <v>3894652</v>
      </c>
      <c r="F20" s="20">
        <f>SUM(F13:F19)</f>
        <v>3971711</v>
      </c>
    </row>
    <row r="22" ht="12.75">
      <c r="A22" s="15" t="s">
        <v>18</v>
      </c>
    </row>
    <row r="24" spans="1:6" ht="12.75">
      <c r="A24" s="15" t="s">
        <v>64</v>
      </c>
      <c r="B24" s="17">
        <v>960513</v>
      </c>
      <c r="C24" s="17">
        <v>978429</v>
      </c>
      <c r="D24" s="17">
        <v>1097999</v>
      </c>
      <c r="E24" s="17">
        <v>1138589</v>
      </c>
      <c r="F24" s="17">
        <v>1171126</v>
      </c>
    </row>
    <row r="25" spans="1:6" ht="12.75">
      <c r="A25" s="15" t="s">
        <v>20</v>
      </c>
      <c r="B25" s="18">
        <v>351700</v>
      </c>
      <c r="C25" s="18">
        <v>358559</v>
      </c>
      <c r="D25" s="18">
        <v>381494</v>
      </c>
      <c r="E25" s="18">
        <v>392005</v>
      </c>
      <c r="F25" s="18">
        <v>402805</v>
      </c>
    </row>
    <row r="26" spans="1:6" ht="12.75">
      <c r="A26" s="15" t="s">
        <v>21</v>
      </c>
      <c r="B26" s="18">
        <v>40000</v>
      </c>
      <c r="C26" s="18">
        <v>41349</v>
      </c>
      <c r="D26" s="18">
        <v>40000</v>
      </c>
      <c r="E26" s="18">
        <v>41200</v>
      </c>
      <c r="F26" s="18">
        <v>42436</v>
      </c>
    </row>
    <row r="27" spans="1:6" ht="12.75">
      <c r="A27" s="15" t="s">
        <v>22</v>
      </c>
      <c r="B27" s="18">
        <v>26745</v>
      </c>
      <c r="C27" s="18">
        <v>22007</v>
      </c>
      <c r="D27" s="18">
        <v>28217</v>
      </c>
      <c r="E27" s="18">
        <v>29064</v>
      </c>
      <c r="F27" s="18">
        <v>29935</v>
      </c>
    </row>
    <row r="28" spans="1:6" ht="12.75">
      <c r="A28" s="15" t="s">
        <v>65</v>
      </c>
      <c r="B28" s="18">
        <v>139325</v>
      </c>
      <c r="C28" s="18">
        <v>131521</v>
      </c>
      <c r="D28" s="18">
        <v>160136</v>
      </c>
      <c r="E28" s="18">
        <v>164940</v>
      </c>
      <c r="F28" s="18">
        <v>169888</v>
      </c>
    </row>
    <row r="29" spans="1:6" ht="12.75">
      <c r="A29" s="15" t="s">
        <v>24</v>
      </c>
      <c r="B29" s="18">
        <v>308215</v>
      </c>
      <c r="C29" s="18">
        <v>286701</v>
      </c>
      <c r="D29" s="18">
        <v>295600</v>
      </c>
      <c r="E29" s="18">
        <v>304468</v>
      </c>
      <c r="F29" s="18">
        <v>313602</v>
      </c>
    </row>
    <row r="30" spans="1:6" ht="12.75">
      <c r="A30" s="15" t="s">
        <v>25</v>
      </c>
      <c r="B30" s="18" t="s">
        <v>72</v>
      </c>
      <c r="C30" s="18" t="s">
        <v>72</v>
      </c>
      <c r="D30" s="18">
        <v>0</v>
      </c>
      <c r="E30" s="18">
        <v>0</v>
      </c>
      <c r="F30" s="18">
        <v>0</v>
      </c>
    </row>
    <row r="31" spans="1:6" ht="12.75">
      <c r="A31" s="15" t="s">
        <v>26</v>
      </c>
      <c r="B31" s="18">
        <v>35896</v>
      </c>
      <c r="C31" s="18">
        <v>35896</v>
      </c>
      <c r="D31" s="18">
        <v>33263</v>
      </c>
      <c r="E31" s="18">
        <v>34261</v>
      </c>
      <c r="F31" s="18">
        <v>35289</v>
      </c>
    </row>
    <row r="32" spans="1:6" ht="12.75">
      <c r="A32" s="15" t="s">
        <v>27</v>
      </c>
      <c r="B32" s="19">
        <v>1605440</v>
      </c>
      <c r="C32" s="19">
        <v>1605233</v>
      </c>
      <c r="D32" s="19">
        <v>1603568</v>
      </c>
      <c r="E32" s="19">
        <v>1603400</v>
      </c>
      <c r="F32" s="19">
        <v>1604750</v>
      </c>
    </row>
    <row r="34" spans="1:6" ht="12.75">
      <c r="A34" s="15" t="s">
        <v>28</v>
      </c>
      <c r="B34" s="20">
        <f>SUM(B24:B33)</f>
        <v>3467834</v>
      </c>
      <c r="C34" s="20">
        <f>SUM(C24:C33)</f>
        <v>3459695</v>
      </c>
      <c r="D34" s="20">
        <f>SUM(D24:D33)</f>
        <v>3640277</v>
      </c>
      <c r="E34" s="20">
        <f>SUM(E24:E33)</f>
        <v>3707927</v>
      </c>
      <c r="F34" s="20">
        <f>SUM(F24:F33)</f>
        <v>3769831</v>
      </c>
    </row>
    <row r="36" ht="12.75">
      <c r="A36" s="15" t="s">
        <v>29</v>
      </c>
    </row>
    <row r="37" spans="1:6" ht="13.5" thickBot="1">
      <c r="A37" s="15" t="s">
        <v>30</v>
      </c>
      <c r="B37" s="21">
        <f>+B20-B34</f>
        <v>89743</v>
      </c>
      <c r="C37" s="21">
        <f>+C20-C34</f>
        <v>261149</v>
      </c>
      <c r="D37" s="21">
        <f>+D20-D34</f>
        <v>172434</v>
      </c>
      <c r="E37" s="21">
        <f>+E20-E34</f>
        <v>186725</v>
      </c>
      <c r="F37" s="21">
        <f>+F20-F34</f>
        <v>201880</v>
      </c>
    </row>
    <row r="38" ht="13.5" thickTop="1"/>
    <row r="40" spans="1:6" ht="12.75">
      <c r="A40" s="15" t="s">
        <v>31</v>
      </c>
      <c r="B40" s="17"/>
      <c r="C40" s="17">
        <v>86101</v>
      </c>
      <c r="D40" s="17">
        <f>C48</f>
        <v>87250</v>
      </c>
      <c r="E40" s="17">
        <f>D48</f>
        <v>59684</v>
      </c>
      <c r="F40" s="17">
        <f>E48</f>
        <v>46409</v>
      </c>
    </row>
    <row r="42" ht="12.75">
      <c r="A42" s="15" t="s">
        <v>29</v>
      </c>
    </row>
    <row r="43" spans="1:6" ht="12.75">
      <c r="A43" s="15" t="s">
        <v>30</v>
      </c>
      <c r="B43" s="18"/>
      <c r="C43" s="18">
        <f>C37</f>
        <v>261149</v>
      </c>
      <c r="D43" s="18">
        <f>D37</f>
        <v>172434</v>
      </c>
      <c r="E43" s="18">
        <f>E37</f>
        <v>186725</v>
      </c>
      <c r="F43" s="18">
        <f>F37</f>
        <v>201880</v>
      </c>
    </row>
    <row r="44" spans="2:6" ht="12.75">
      <c r="B44" s="18"/>
      <c r="C44" s="18"/>
      <c r="D44" s="18"/>
      <c r="E44" s="18"/>
      <c r="F44" s="18"/>
    </row>
    <row r="45" spans="1:6" ht="12.75">
      <c r="A45" s="15" t="s">
        <v>32</v>
      </c>
      <c r="B45" s="18"/>
      <c r="C45" s="18"/>
      <c r="D45" s="18"/>
      <c r="E45" s="18"/>
      <c r="F45" s="18"/>
    </row>
    <row r="46" spans="1:6" ht="12.75">
      <c r="A46" s="15" t="s">
        <v>66</v>
      </c>
      <c r="B46" s="22"/>
      <c r="C46" s="19">
        <v>260000</v>
      </c>
      <c r="D46" s="19">
        <v>200000</v>
      </c>
      <c r="E46" s="19">
        <v>200000</v>
      </c>
      <c r="F46" s="19">
        <v>200000</v>
      </c>
    </row>
    <row r="48" spans="1:6" ht="13.5" thickBot="1">
      <c r="A48" s="15" t="s">
        <v>34</v>
      </c>
      <c r="B48" s="67"/>
      <c r="C48" s="21">
        <f>C40+C43-C46</f>
        <v>87250</v>
      </c>
      <c r="D48" s="21">
        <f>D40+D43-D46</f>
        <v>59684</v>
      </c>
      <c r="E48" s="21">
        <f>E40+E43-E46</f>
        <v>46409</v>
      </c>
      <c r="F48" s="21">
        <f>F40+F43-F46</f>
        <v>48289</v>
      </c>
    </row>
    <row r="49" ht="13.5" thickTop="1"/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21" sqref="A21"/>
    </sheetView>
  </sheetViews>
  <sheetFormatPr defaultColWidth="9.140625" defaultRowHeight="12.75"/>
  <cols>
    <col min="1" max="1" width="33.7109375" style="0" customWidth="1"/>
    <col min="2" max="2" width="12.8515625" style="0" customWidth="1"/>
    <col min="3" max="4" width="12.8515625" style="4" customWidth="1"/>
    <col min="5" max="5" width="12.28125" style="0" customWidth="1"/>
    <col min="6" max="6" width="13.28125" style="4" customWidth="1"/>
  </cols>
  <sheetData>
    <row r="1" spans="1:5" ht="12.75">
      <c r="A1" s="74" t="s">
        <v>0</v>
      </c>
      <c r="B1" s="74"/>
      <c r="C1" s="74" t="s">
        <v>0</v>
      </c>
      <c r="D1" s="74"/>
      <c r="E1" s="74"/>
    </row>
    <row r="2" spans="1:5" ht="12.75">
      <c r="A2" s="74" t="s">
        <v>70</v>
      </c>
      <c r="B2" s="74"/>
      <c r="C2" s="74" t="s">
        <v>70</v>
      </c>
      <c r="D2" s="74"/>
      <c r="E2" s="74"/>
    </row>
    <row r="3" spans="1:5" ht="12.75">
      <c r="A3" s="74" t="s">
        <v>35</v>
      </c>
      <c r="B3" s="74"/>
      <c r="C3" s="74" t="s">
        <v>35</v>
      </c>
      <c r="D3" s="74"/>
      <c r="E3" s="74"/>
    </row>
    <row r="4" spans="1:5" ht="12.75">
      <c r="A4" s="74" t="s">
        <v>36</v>
      </c>
      <c r="B4" s="74"/>
      <c r="C4" s="74" t="s">
        <v>73</v>
      </c>
      <c r="D4" s="74"/>
      <c r="E4" s="74"/>
    </row>
    <row r="5" spans="1:5" ht="12.75">
      <c r="A5" s="74" t="s">
        <v>51</v>
      </c>
      <c r="B5" s="74"/>
      <c r="C5" s="74"/>
      <c r="D5" s="74"/>
      <c r="E5" s="74"/>
    </row>
    <row r="6" spans="1:5" ht="12.75">
      <c r="A6" s="10"/>
      <c r="B6" s="10"/>
      <c r="C6" s="10"/>
      <c r="D6" s="10"/>
      <c r="E6" s="10"/>
    </row>
    <row r="7" ht="12.75">
      <c r="E7" s="4"/>
    </row>
    <row r="8" spans="1:6" s="11" customFormat="1" ht="12.75">
      <c r="A8" s="11" t="s">
        <v>74</v>
      </c>
      <c r="C8" s="69"/>
      <c r="D8" s="69"/>
      <c r="E8" s="12">
        <v>537732</v>
      </c>
      <c r="F8" s="69"/>
    </row>
    <row r="9" spans="3:6" s="15" customFormat="1" ht="12.75">
      <c r="C9" s="18"/>
      <c r="D9" s="18"/>
      <c r="E9" s="17"/>
      <c r="F9" s="18"/>
    </row>
    <row r="10" spans="1:5" ht="12.75">
      <c r="A10" t="s">
        <v>38</v>
      </c>
      <c r="E10" s="4">
        <v>11845</v>
      </c>
    </row>
    <row r="11" spans="1:5" ht="12.75">
      <c r="A11" t="s">
        <v>39</v>
      </c>
      <c r="E11" s="4">
        <v>260000</v>
      </c>
    </row>
    <row r="12" spans="1:5" ht="12.75">
      <c r="A12" t="s">
        <v>40</v>
      </c>
      <c r="E12" s="4">
        <v>0</v>
      </c>
    </row>
    <row r="13" spans="2:5" ht="12.75">
      <c r="B13" t="s">
        <v>75</v>
      </c>
      <c r="E13" s="4"/>
    </row>
    <row r="14" spans="1:6" s="11" customFormat="1" ht="12.75">
      <c r="A14" s="11" t="s">
        <v>78</v>
      </c>
      <c r="C14" s="69"/>
      <c r="D14" s="69"/>
      <c r="E14" s="12">
        <f>SUM(E8:E13)</f>
        <v>809577</v>
      </c>
      <c r="F14" s="69"/>
    </row>
    <row r="15" spans="1:5" ht="12.75">
      <c r="A15" s="15"/>
      <c r="B15" s="11"/>
      <c r="C15" s="69"/>
      <c r="D15" s="69"/>
      <c r="E15" s="12"/>
    </row>
    <row r="16" spans="1:5" ht="12.75">
      <c r="A16" t="s">
        <v>38</v>
      </c>
      <c r="E16" s="4">
        <f>(E14*0.03)</f>
        <v>24287.309999999998</v>
      </c>
    </row>
    <row r="17" spans="1:5" ht="12.75">
      <c r="A17" t="s">
        <v>39</v>
      </c>
      <c r="E17" s="25">
        <v>200000</v>
      </c>
    </row>
    <row r="18" spans="1:5" ht="12.75">
      <c r="A18" t="s">
        <v>40</v>
      </c>
      <c r="E18" s="4"/>
    </row>
    <row r="19" spans="1:5" ht="12.75">
      <c r="A19" t="s">
        <v>96</v>
      </c>
      <c r="E19" s="4">
        <v>-50000</v>
      </c>
    </row>
    <row r="20" spans="1:5" ht="12.75">
      <c r="A20" t="s">
        <v>95</v>
      </c>
      <c r="E20" s="4">
        <v>-150000</v>
      </c>
    </row>
    <row r="21" spans="1:6" s="15" customFormat="1" ht="12.75">
      <c r="A21" s="15" t="s">
        <v>94</v>
      </c>
      <c r="C21" s="18"/>
      <c r="D21" s="18"/>
      <c r="E21" s="4">
        <v>-180000</v>
      </c>
      <c r="F21" s="18"/>
    </row>
    <row r="22" spans="1:5" ht="12.75">
      <c r="A22" t="s">
        <v>93</v>
      </c>
      <c r="E22" s="4">
        <v>-25000</v>
      </c>
    </row>
    <row r="23" ht="12.75">
      <c r="E23" s="4"/>
    </row>
    <row r="24" spans="1:6" s="11" customFormat="1" ht="12.75">
      <c r="A24" s="11" t="s">
        <v>45</v>
      </c>
      <c r="C24" s="69"/>
      <c r="D24" s="69"/>
      <c r="E24" s="12">
        <f>SUM(E14:E22)</f>
        <v>628864.31</v>
      </c>
      <c r="F24" s="69"/>
    </row>
    <row r="25" ht="12.75">
      <c r="E25" s="4"/>
    </row>
    <row r="26" spans="1:5" ht="12.75">
      <c r="A26" t="s">
        <v>38</v>
      </c>
      <c r="E26" s="4">
        <f>(E24*0.03)</f>
        <v>18865.9293</v>
      </c>
    </row>
    <row r="27" spans="1:5" ht="12.75">
      <c r="A27" s="15" t="s">
        <v>39</v>
      </c>
      <c r="B27" s="11"/>
      <c r="C27" s="69"/>
      <c r="D27" s="69"/>
      <c r="E27" s="4">
        <v>200000</v>
      </c>
    </row>
    <row r="28" spans="1:5" ht="12.75">
      <c r="A28" t="s">
        <v>97</v>
      </c>
      <c r="E28" s="4"/>
    </row>
    <row r="29" spans="1:5" ht="12.75">
      <c r="A29" t="s">
        <v>92</v>
      </c>
      <c r="E29" s="4">
        <v>-100000</v>
      </c>
    </row>
    <row r="30" spans="1:5" ht="12.75">
      <c r="A30" t="s">
        <v>91</v>
      </c>
      <c r="E30" s="4">
        <v>-50000</v>
      </c>
    </row>
    <row r="31" ht="12.75">
      <c r="E31" s="4"/>
    </row>
    <row r="32" spans="1:6" s="11" customFormat="1" ht="12.75">
      <c r="A32" s="11" t="s">
        <v>48</v>
      </c>
      <c r="C32" s="69"/>
      <c r="D32" s="69"/>
      <c r="E32" s="12">
        <f>SUM(E24:E31)</f>
        <v>697730.2393</v>
      </c>
      <c r="F32" s="69"/>
    </row>
    <row r="33" spans="1:5" ht="12.75">
      <c r="A33" s="15"/>
      <c r="B33" s="11"/>
      <c r="C33" s="69"/>
      <c r="D33" s="69"/>
      <c r="E33" s="12"/>
    </row>
    <row r="34" spans="1:5" ht="12.75">
      <c r="A34" t="s">
        <v>38</v>
      </c>
      <c r="E34" s="4">
        <f>(E32*0.03)</f>
        <v>20931.907178999998</v>
      </c>
    </row>
    <row r="35" spans="1:5" ht="12.75">
      <c r="A35" t="s">
        <v>39</v>
      </c>
      <c r="E35" s="4">
        <v>200000</v>
      </c>
    </row>
    <row r="36" spans="1:5" ht="12.75">
      <c r="A36" t="s">
        <v>97</v>
      </c>
      <c r="E36" s="4"/>
    </row>
    <row r="37" spans="1:5" ht="12.75">
      <c r="A37" t="s">
        <v>90</v>
      </c>
      <c r="E37" s="4">
        <v>-50000</v>
      </c>
    </row>
    <row r="38" ht="12.75">
      <c r="E38" s="4"/>
    </row>
    <row r="39" spans="1:6" s="11" customFormat="1" ht="12.75">
      <c r="A39" s="11" t="s">
        <v>50</v>
      </c>
      <c r="C39" s="69"/>
      <c r="D39" s="69"/>
      <c r="E39" s="12">
        <f>SUM(E32:E38)</f>
        <v>868662.146479</v>
      </c>
      <c r="F39" s="69"/>
    </row>
  </sheetData>
  <mergeCells count="5">
    <mergeCell ref="A5:E5"/>
    <mergeCell ref="A1:E1"/>
    <mergeCell ref="A2:E2"/>
    <mergeCell ref="A3:E3"/>
    <mergeCell ref="A4:E4"/>
  </mergeCells>
  <printOptions/>
  <pageMargins left="1" right="1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C48" sqref="C48"/>
    </sheetView>
  </sheetViews>
  <sheetFormatPr defaultColWidth="9.140625" defaultRowHeight="12.75"/>
  <cols>
    <col min="1" max="1" width="33.7109375" style="0" customWidth="1"/>
    <col min="2" max="6" width="11.7109375" style="0" customWidth="1"/>
    <col min="8" max="8" width="12.421875" style="0" customWidth="1"/>
  </cols>
  <sheetData>
    <row r="1" spans="1:6" ht="12.75">
      <c r="A1" s="75" t="s">
        <v>0</v>
      </c>
      <c r="B1" s="75"/>
      <c r="C1" s="75"/>
      <c r="D1" s="75"/>
      <c r="E1" s="75"/>
      <c r="F1" s="75"/>
    </row>
    <row r="2" spans="1:6" ht="12.75">
      <c r="A2" s="75" t="s">
        <v>76</v>
      </c>
      <c r="B2" s="75"/>
      <c r="C2" s="75"/>
      <c r="D2" s="75"/>
      <c r="E2" s="75"/>
      <c r="F2" s="75"/>
    </row>
    <row r="3" spans="1:6" ht="12.75">
      <c r="A3" s="75" t="s">
        <v>2</v>
      </c>
      <c r="B3" s="75"/>
      <c r="C3" s="75"/>
      <c r="D3" s="75"/>
      <c r="E3" s="75"/>
      <c r="F3" s="75"/>
    </row>
    <row r="4" spans="1:6" ht="12.75">
      <c r="A4" s="75" t="s">
        <v>3</v>
      </c>
      <c r="B4" s="75"/>
      <c r="C4" s="75"/>
      <c r="D4" s="75"/>
      <c r="E4" s="75"/>
      <c r="F4" s="75"/>
    </row>
    <row r="7" spans="2:6" ht="12.75">
      <c r="B7" s="1"/>
      <c r="D7" s="1"/>
      <c r="E7" s="1"/>
      <c r="F7" s="1"/>
    </row>
    <row r="8" spans="2:6" ht="12.75">
      <c r="B8" s="1" t="s">
        <v>4</v>
      </c>
      <c r="C8" s="1" t="s">
        <v>4</v>
      </c>
      <c r="D8" s="1" t="s">
        <v>5</v>
      </c>
      <c r="E8" s="1" t="s">
        <v>6</v>
      </c>
      <c r="F8" s="1" t="s">
        <v>7</v>
      </c>
    </row>
    <row r="9" spans="2:6" ht="12.75">
      <c r="B9" s="2" t="s">
        <v>8</v>
      </c>
      <c r="C9" s="2" t="s">
        <v>9</v>
      </c>
      <c r="D9" s="2" t="s">
        <v>8</v>
      </c>
      <c r="E9" s="2" t="s">
        <v>8</v>
      </c>
      <c r="F9" s="2" t="s">
        <v>8</v>
      </c>
    </row>
    <row r="11" ht="12.75">
      <c r="A11" t="s">
        <v>10</v>
      </c>
    </row>
    <row r="13" spans="1:6" ht="12.75">
      <c r="A13" t="s">
        <v>11</v>
      </c>
      <c r="B13" s="17">
        <f>658188+82000-20000</f>
        <v>720188</v>
      </c>
      <c r="C13" s="17">
        <v>727996</v>
      </c>
      <c r="D13" s="17">
        <f>686415+82000-20000+163240</f>
        <v>911655</v>
      </c>
      <c r="E13" s="17">
        <f>726453+100000-20000+163240</f>
        <v>969693</v>
      </c>
      <c r="F13" s="17">
        <f>715256+100000-20000+163240</f>
        <v>958496</v>
      </c>
    </row>
    <row r="14" spans="1:6" ht="12.75">
      <c r="A14" t="s">
        <v>12</v>
      </c>
      <c r="B14" s="18">
        <v>40000</v>
      </c>
      <c r="C14" s="18">
        <v>97231</v>
      </c>
      <c r="D14" s="18">
        <v>40000</v>
      </c>
      <c r="E14" s="18">
        <v>40000</v>
      </c>
      <c r="F14" s="18">
        <v>40000</v>
      </c>
    </row>
    <row r="15" spans="1:6" ht="12.75">
      <c r="A15" t="s">
        <v>13</v>
      </c>
      <c r="B15" s="18">
        <v>384276</v>
      </c>
      <c r="C15" s="18">
        <v>384276</v>
      </c>
      <c r="D15" s="18">
        <f>+(384276*1.028)+27000</f>
        <v>422035.728</v>
      </c>
      <c r="E15" s="18">
        <v>430476</v>
      </c>
      <c r="F15" s="18">
        <v>439086</v>
      </c>
    </row>
    <row r="16" spans="1:10" ht="12.75">
      <c r="A16" t="s">
        <v>14</v>
      </c>
      <c r="B16" s="18">
        <v>1630640</v>
      </c>
      <c r="C16" s="18">
        <v>1742751</v>
      </c>
      <c r="D16" s="18">
        <f>1817290</f>
        <v>1817290</v>
      </c>
      <c r="E16" s="18">
        <f>1889981</f>
        <v>1889981</v>
      </c>
      <c r="F16" s="18">
        <f>1965581</f>
        <v>1965581</v>
      </c>
      <c r="H16" s="18"/>
      <c r="I16" s="70"/>
      <c r="J16" s="70"/>
    </row>
    <row r="17" spans="1:6" ht="12.75">
      <c r="A17" t="s">
        <v>15</v>
      </c>
      <c r="B17" s="18">
        <v>80000</v>
      </c>
      <c r="C17" s="18">
        <v>74049</v>
      </c>
      <c r="D17" s="18">
        <v>100000</v>
      </c>
      <c r="E17" s="18">
        <v>100000</v>
      </c>
      <c r="F17" s="18">
        <v>100000</v>
      </c>
    </row>
    <row r="18" spans="1:6" ht="12.75">
      <c r="A18" t="s">
        <v>16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</row>
    <row r="19" spans="2:6" ht="12.75">
      <c r="B19" s="15"/>
      <c r="C19" s="15"/>
      <c r="D19" s="15"/>
      <c r="E19" s="15"/>
      <c r="F19" s="15"/>
    </row>
    <row r="20" spans="1:6" ht="12.75">
      <c r="A20" t="s">
        <v>17</v>
      </c>
      <c r="B20" s="20">
        <f>SUM(B13:B19)</f>
        <v>2855104</v>
      </c>
      <c r="C20" s="20">
        <f>SUM(C13:C19)</f>
        <v>3026303</v>
      </c>
      <c r="D20" s="20">
        <f>SUM(D13:D19)</f>
        <v>3290980.728</v>
      </c>
      <c r="E20" s="20">
        <f>SUM(E13:E19)</f>
        <v>3430150</v>
      </c>
      <c r="F20" s="20">
        <f>SUM(F13:F19)</f>
        <v>3503163</v>
      </c>
    </row>
    <row r="21" spans="2:6" ht="12.75">
      <c r="B21" s="15"/>
      <c r="C21" s="15"/>
      <c r="D21" s="15"/>
      <c r="E21" s="15"/>
      <c r="F21" s="15"/>
    </row>
    <row r="22" spans="1:6" ht="12.75">
      <c r="A22" t="s">
        <v>18</v>
      </c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1:10" ht="12.75">
      <c r="A24" t="s">
        <v>19</v>
      </c>
      <c r="B24" s="17">
        <v>1577722</v>
      </c>
      <c r="C24" s="17">
        <v>1709865</v>
      </c>
      <c r="D24" s="17">
        <f>1650767+173081</f>
        <v>1823848</v>
      </c>
      <c r="E24" s="17">
        <f>1716798+180004</f>
        <v>1896802</v>
      </c>
      <c r="F24" s="17">
        <f>1785470+187204</f>
        <v>1972674</v>
      </c>
      <c r="H24" s="17"/>
      <c r="I24" s="70"/>
      <c r="J24" s="70"/>
    </row>
    <row r="25" spans="1:8" ht="12.75">
      <c r="A25" t="s">
        <v>20</v>
      </c>
      <c r="B25" s="18">
        <f>750000+447000-50000-23000+(1255326-1195326)</f>
        <v>1184000</v>
      </c>
      <c r="C25" s="18">
        <v>1136253</v>
      </c>
      <c r="D25" s="18">
        <f>892000+433000-50000-23000+(1316326-1195326)</f>
        <v>1373000</v>
      </c>
      <c r="E25" s="18">
        <f>(892000+433000-42000-23000+(1316326-1195326))*1.03</f>
        <v>1422430</v>
      </c>
      <c r="F25" s="18">
        <f>+E25*1.015</f>
        <v>1443766.45</v>
      </c>
      <c r="H25" s="4"/>
    </row>
    <row r="26" spans="1:6" ht="12.75">
      <c r="A26" t="s">
        <v>21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</row>
    <row r="27" spans="1:6" ht="12.75">
      <c r="A27" t="s">
        <v>22</v>
      </c>
      <c r="B27" s="18">
        <v>23000</v>
      </c>
      <c r="C27" s="18">
        <v>18000</v>
      </c>
      <c r="D27" s="18">
        <v>23000</v>
      </c>
      <c r="E27" s="18">
        <f>+D27*1.03</f>
        <v>23690</v>
      </c>
      <c r="F27" s="18">
        <f>+E27*1.03</f>
        <v>24400.7</v>
      </c>
    </row>
    <row r="28" spans="1:6" ht="12.75">
      <c r="A28" t="s">
        <v>23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</row>
    <row r="29" spans="1:6" ht="12.75">
      <c r="A29" t="s">
        <v>24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</row>
    <row r="30" spans="1:6" ht="12.75">
      <c r="A30" t="s">
        <v>25</v>
      </c>
      <c r="B30" s="18">
        <v>20000</v>
      </c>
      <c r="C30" s="18">
        <v>71394</v>
      </c>
      <c r="D30" s="18">
        <v>20000</v>
      </c>
      <c r="E30" s="18">
        <v>20000</v>
      </c>
      <c r="F30" s="18">
        <v>20000</v>
      </c>
    </row>
    <row r="31" spans="1:6" ht="12.75">
      <c r="A31" t="s">
        <v>26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</row>
    <row r="32" spans="1:6" ht="12.75">
      <c r="A32" t="s">
        <v>27</v>
      </c>
      <c r="B32" s="19">
        <v>50000</v>
      </c>
      <c r="C32" s="19">
        <v>49281</v>
      </c>
      <c r="D32" s="19">
        <v>50000</v>
      </c>
      <c r="E32" s="19">
        <v>42000</v>
      </c>
      <c r="F32" s="19">
        <v>42000</v>
      </c>
    </row>
    <row r="33" spans="2:6" ht="12.75">
      <c r="B33" s="15"/>
      <c r="C33" s="15"/>
      <c r="D33" s="15"/>
      <c r="E33" s="15"/>
      <c r="F33" s="15"/>
    </row>
    <row r="34" spans="1:6" ht="12.75">
      <c r="A34" t="s">
        <v>28</v>
      </c>
      <c r="B34" s="20">
        <f>SUM(B24:B33)</f>
        <v>2854722</v>
      </c>
      <c r="C34" s="20">
        <f>SUM(C24:C33)</f>
        <v>2984793</v>
      </c>
      <c r="D34" s="20">
        <f>SUM(D24:D33)</f>
        <v>3289848</v>
      </c>
      <c r="E34" s="20">
        <f>SUM(E24:E33)</f>
        <v>3404922</v>
      </c>
      <c r="F34" s="20">
        <f>SUM(F24:F33)</f>
        <v>3502841.1500000004</v>
      </c>
    </row>
    <row r="35" spans="2:6" ht="12.75">
      <c r="B35" s="15"/>
      <c r="C35" s="15"/>
      <c r="D35" s="15"/>
      <c r="E35" s="15"/>
      <c r="F35" s="15"/>
    </row>
    <row r="36" spans="1:6" ht="12.75">
      <c r="A36" t="s">
        <v>29</v>
      </c>
      <c r="B36" s="15"/>
      <c r="C36" s="15"/>
      <c r="D36" s="15"/>
      <c r="E36" s="15"/>
      <c r="F36" s="15"/>
    </row>
    <row r="37" spans="1:6" ht="13.5" thickBot="1">
      <c r="A37" t="s">
        <v>30</v>
      </c>
      <c r="B37" s="21">
        <f>+B20-B34</f>
        <v>382</v>
      </c>
      <c r="C37" s="21">
        <f>+C20-C34</f>
        <v>41510</v>
      </c>
      <c r="D37" s="21">
        <f>+D20-D34</f>
        <v>1132.7280000001192</v>
      </c>
      <c r="E37" s="21">
        <f>+E20-E34</f>
        <v>25228</v>
      </c>
      <c r="F37" s="21">
        <f>+F20-F34</f>
        <v>321.84999999962747</v>
      </c>
    </row>
    <row r="38" spans="2:6" ht="13.5" thickTop="1">
      <c r="B38" s="15"/>
      <c r="C38" s="15"/>
      <c r="D38" s="15"/>
      <c r="E38" s="15"/>
      <c r="F38" s="15"/>
    </row>
    <row r="39" spans="2:6" ht="12.75">
      <c r="B39" s="15"/>
      <c r="C39" s="15"/>
      <c r="D39" s="15"/>
      <c r="E39" s="15"/>
      <c r="F39" s="15"/>
    </row>
    <row r="40" spans="1:6" ht="12.75">
      <c r="A40" t="s">
        <v>31</v>
      </c>
      <c r="B40" s="17"/>
      <c r="C40" s="17">
        <v>195671</v>
      </c>
      <c r="D40" s="17">
        <f>C48</f>
        <v>237181</v>
      </c>
      <c r="E40" s="17">
        <f>D48</f>
        <v>238313.72800000012</v>
      </c>
      <c r="F40" s="17">
        <f>E48</f>
        <v>263541.7280000001</v>
      </c>
    </row>
    <row r="41" spans="2:6" ht="12.75">
      <c r="B41" s="15"/>
      <c r="C41" s="15"/>
      <c r="D41" s="15"/>
      <c r="E41" s="15"/>
      <c r="F41" s="15"/>
    </row>
    <row r="42" spans="1:6" ht="12.75">
      <c r="A42" t="s">
        <v>29</v>
      </c>
      <c r="B42" s="15"/>
      <c r="C42" s="15"/>
      <c r="D42" s="15"/>
      <c r="E42" s="15"/>
      <c r="F42" s="15"/>
    </row>
    <row r="43" spans="1:6" ht="12.75">
      <c r="A43" t="s">
        <v>30</v>
      </c>
      <c r="B43" s="18"/>
      <c r="C43" s="18">
        <f>C37</f>
        <v>41510</v>
      </c>
      <c r="D43" s="18">
        <f>D37</f>
        <v>1132.7280000001192</v>
      </c>
      <c r="E43" s="18">
        <f>E37</f>
        <v>25228</v>
      </c>
      <c r="F43" s="18">
        <f>F37</f>
        <v>321.84999999962747</v>
      </c>
    </row>
    <row r="44" spans="2:6" ht="12.75">
      <c r="B44" s="18"/>
      <c r="C44" s="18"/>
      <c r="D44" s="18"/>
      <c r="E44" s="18"/>
      <c r="F44" s="18"/>
    </row>
    <row r="45" spans="1:6" ht="12.75">
      <c r="A45" t="s">
        <v>32</v>
      </c>
      <c r="B45" s="18"/>
      <c r="C45" s="18"/>
      <c r="D45" s="18"/>
      <c r="E45" s="18"/>
      <c r="F45" s="18"/>
    </row>
    <row r="46" spans="1:6" ht="12.75">
      <c r="A46" t="s">
        <v>33</v>
      </c>
      <c r="B46" s="22"/>
      <c r="C46" s="19">
        <v>0</v>
      </c>
      <c r="D46" s="19">
        <v>0</v>
      </c>
      <c r="E46" s="19">
        <v>0</v>
      </c>
      <c r="F46" s="19">
        <v>0</v>
      </c>
    </row>
    <row r="47" ht="12.75">
      <c r="B47" s="23"/>
    </row>
    <row r="48" spans="1:6" ht="13.5" thickBot="1">
      <c r="A48" t="s">
        <v>34</v>
      </c>
      <c r="B48" s="9"/>
      <c r="C48" s="7">
        <f>C40+C43-C46</f>
        <v>237181</v>
      </c>
      <c r="D48" s="7">
        <f>D40+D43-D46</f>
        <v>238313.72800000012</v>
      </c>
      <c r="E48" s="7">
        <f>E40+E43-E46</f>
        <v>263541.7280000001</v>
      </c>
      <c r="F48" s="7">
        <f>F40+F43-F46</f>
        <v>263863.57799999975</v>
      </c>
    </row>
    <row r="49" ht="13.5" thickTop="1"/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5" sqref="A5:E5"/>
    </sheetView>
  </sheetViews>
  <sheetFormatPr defaultColWidth="9.140625" defaultRowHeight="12.75"/>
  <cols>
    <col min="1" max="1" width="33.7109375" style="0" customWidth="1"/>
    <col min="2" max="2" width="12.7109375" style="0" customWidth="1"/>
    <col min="3" max="5" width="12.7109375" style="4" customWidth="1"/>
    <col min="6" max="6" width="13.28125" style="4" customWidth="1"/>
  </cols>
  <sheetData>
    <row r="1" spans="1:5" ht="12.75">
      <c r="A1" s="74" t="s">
        <v>0</v>
      </c>
      <c r="B1" s="74"/>
      <c r="C1" s="74"/>
      <c r="D1" s="74"/>
      <c r="E1" s="74"/>
    </row>
    <row r="2" spans="1:5" ht="12.75">
      <c r="A2" s="74" t="s">
        <v>1</v>
      </c>
      <c r="B2" s="74"/>
      <c r="C2" s="74"/>
      <c r="D2" s="74"/>
      <c r="E2" s="74"/>
    </row>
    <row r="3" spans="1:5" ht="12.75">
      <c r="A3" s="74" t="s">
        <v>35</v>
      </c>
      <c r="B3" s="74"/>
      <c r="C3" s="74"/>
      <c r="D3" s="74"/>
      <c r="E3" s="74"/>
    </row>
    <row r="4" spans="1:5" ht="12.75">
      <c r="A4" s="74" t="s">
        <v>36</v>
      </c>
      <c r="B4" s="74"/>
      <c r="C4" s="74"/>
      <c r="D4" s="74"/>
      <c r="E4" s="74"/>
    </row>
    <row r="5" spans="1:5" ht="12.75">
      <c r="A5" s="74" t="s">
        <v>51</v>
      </c>
      <c r="B5" s="74"/>
      <c r="C5" s="74"/>
      <c r="D5" s="74"/>
      <c r="E5" s="74"/>
    </row>
    <row r="8" spans="1:5" ht="12.75">
      <c r="A8" s="11" t="s">
        <v>37</v>
      </c>
      <c r="E8" s="12">
        <v>789300</v>
      </c>
    </row>
    <row r="10" spans="1:5" ht="12.75">
      <c r="A10" t="s">
        <v>38</v>
      </c>
      <c r="E10" s="4">
        <v>14654</v>
      </c>
    </row>
    <row r="11" spans="1:5" ht="12.75">
      <c r="A11" t="s">
        <v>39</v>
      </c>
      <c r="E11" s="4">
        <f>'HSG Budget'!C46</f>
        <v>281417</v>
      </c>
    </row>
    <row r="12" ht="12.75">
      <c r="A12" t="s">
        <v>40</v>
      </c>
    </row>
    <row r="13" spans="1:5" ht="12.75">
      <c r="A13" t="s">
        <v>79</v>
      </c>
      <c r="E13" s="4">
        <v>-44000</v>
      </c>
    </row>
    <row r="14" spans="1:5" ht="12.75">
      <c r="A14" t="s">
        <v>80</v>
      </c>
      <c r="E14" s="4">
        <v>-67200</v>
      </c>
    </row>
    <row r="15" spans="1:5" ht="12.75">
      <c r="A15" t="s">
        <v>81</v>
      </c>
      <c r="E15" s="4">
        <v>35900</v>
      </c>
    </row>
    <row r="17" spans="1:5" ht="12.75">
      <c r="A17" s="11" t="s">
        <v>78</v>
      </c>
      <c r="E17" s="12">
        <f>SUM(E8:E16)</f>
        <v>1010071</v>
      </c>
    </row>
    <row r="19" spans="1:5" ht="12.75">
      <c r="A19" t="s">
        <v>38</v>
      </c>
      <c r="E19" s="4">
        <f>E17*0.03</f>
        <v>30302.129999999997</v>
      </c>
    </row>
    <row r="20" spans="1:5" ht="12.75">
      <c r="A20" t="s">
        <v>39</v>
      </c>
      <c r="E20" s="4">
        <f>'HSG Budget'!D46</f>
        <v>544371</v>
      </c>
    </row>
    <row r="21" ht="12.75">
      <c r="A21" t="s">
        <v>40</v>
      </c>
    </row>
    <row r="22" spans="1:5" ht="12.75">
      <c r="A22" t="s">
        <v>41</v>
      </c>
      <c r="E22" s="4">
        <v>-180000</v>
      </c>
    </row>
    <row r="23" spans="1:5" ht="12.75">
      <c r="A23" s="13" t="s">
        <v>42</v>
      </c>
      <c r="E23" s="4">
        <v>-100000</v>
      </c>
    </row>
    <row r="24" spans="1:5" ht="12.75">
      <c r="A24" t="s">
        <v>43</v>
      </c>
      <c r="E24" s="4">
        <v>-250000</v>
      </c>
    </row>
    <row r="25" spans="1:5" ht="12.75">
      <c r="A25" t="s">
        <v>44</v>
      </c>
      <c r="E25" s="4">
        <v>-300000</v>
      </c>
    </row>
    <row r="27" spans="1:5" ht="12.75">
      <c r="A27" s="11" t="s">
        <v>45</v>
      </c>
      <c r="E27" s="12">
        <f>SUM(E17:E25)</f>
        <v>754744.1299999999</v>
      </c>
    </row>
    <row r="29" spans="1:5" ht="12.75">
      <c r="A29" t="s">
        <v>38</v>
      </c>
      <c r="E29" s="4">
        <f>E27*0.03</f>
        <v>22642.323899999996</v>
      </c>
    </row>
    <row r="30" spans="1:5" ht="12.75">
      <c r="A30" t="s">
        <v>39</v>
      </c>
      <c r="E30" s="4">
        <f>'HSG Budget'!E46</f>
        <v>948127</v>
      </c>
    </row>
    <row r="31" ht="12.75">
      <c r="A31" t="s">
        <v>40</v>
      </c>
    </row>
    <row r="32" spans="1:5" ht="12.75">
      <c r="A32" t="s">
        <v>46</v>
      </c>
      <c r="E32" s="4">
        <v>-300000</v>
      </c>
    </row>
    <row r="33" spans="1:5" ht="12.75">
      <c r="A33" t="s">
        <v>47</v>
      </c>
      <c r="E33" s="4">
        <v>-300000</v>
      </c>
    </row>
    <row r="35" spans="1:5" ht="12.75">
      <c r="A35" s="11" t="s">
        <v>48</v>
      </c>
      <c r="E35" s="12">
        <f>SUM(E27:E34)</f>
        <v>1125513.4538999998</v>
      </c>
    </row>
    <row r="37" spans="1:5" ht="12.75">
      <c r="A37" t="s">
        <v>38</v>
      </c>
      <c r="E37" s="4">
        <f>E35*0.03</f>
        <v>33765.403616999996</v>
      </c>
    </row>
    <row r="38" spans="1:5" ht="12.75">
      <c r="A38" t="s">
        <v>39</v>
      </c>
      <c r="E38" s="4">
        <f>'HSG Budget'!F46</f>
        <v>1128620</v>
      </c>
    </row>
    <row r="39" ht="12.75">
      <c r="A39" t="s">
        <v>40</v>
      </c>
    </row>
    <row r="40" spans="1:5" ht="12.75">
      <c r="A40" t="s">
        <v>49</v>
      </c>
      <c r="E40" s="4">
        <f>-2500*133</f>
        <v>-332500</v>
      </c>
    </row>
    <row r="42" spans="1:5" ht="12.75">
      <c r="A42" s="11" t="s">
        <v>50</v>
      </c>
      <c r="E42" s="12">
        <f>SUM(E35:E41)</f>
        <v>1955398.8575169998</v>
      </c>
    </row>
  </sheetData>
  <mergeCells count="5">
    <mergeCell ref="A5:E5"/>
    <mergeCell ref="A1:E1"/>
    <mergeCell ref="A2:E2"/>
    <mergeCell ref="A3:E3"/>
    <mergeCell ref="A4:E4"/>
  </mergeCells>
  <printOptions/>
  <pageMargins left="1" right="1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30" sqref="A30"/>
    </sheetView>
  </sheetViews>
  <sheetFormatPr defaultColWidth="9.140625" defaultRowHeight="12.75"/>
  <cols>
    <col min="1" max="1" width="33.7109375" style="15" customWidth="1"/>
    <col min="2" max="5" width="11.8515625" style="15" customWidth="1"/>
    <col min="6" max="6" width="12.7109375" style="15" customWidth="1"/>
    <col min="7" max="16384" width="9.140625" style="15" customWidth="1"/>
  </cols>
  <sheetData>
    <row r="1" spans="1:6" ht="12.75">
      <c r="A1" s="75" t="s">
        <v>0</v>
      </c>
      <c r="B1" s="75"/>
      <c r="C1" s="75"/>
      <c r="D1" s="75"/>
      <c r="E1" s="75"/>
      <c r="F1" s="75"/>
    </row>
    <row r="2" spans="1:6" ht="12.75">
      <c r="A2" s="75" t="s">
        <v>52</v>
      </c>
      <c r="B2" s="75"/>
      <c r="C2" s="75"/>
      <c r="D2" s="75"/>
      <c r="E2" s="75"/>
      <c r="F2" s="75"/>
    </row>
    <row r="3" spans="1:6" ht="12.75">
      <c r="A3" s="75" t="s">
        <v>2</v>
      </c>
      <c r="B3" s="75"/>
      <c r="C3" s="75"/>
      <c r="D3" s="75"/>
      <c r="E3" s="75"/>
      <c r="F3" s="75"/>
    </row>
    <row r="4" spans="1:6" ht="12.75">
      <c r="A4" s="75" t="s">
        <v>3</v>
      </c>
      <c r="B4" s="75"/>
      <c r="C4" s="75"/>
      <c r="D4" s="75"/>
      <c r="E4" s="75"/>
      <c r="F4" s="75"/>
    </row>
    <row r="5" ht="12.75">
      <c r="C5" s="14"/>
    </row>
    <row r="6" ht="12.75">
      <c r="C6" s="14"/>
    </row>
    <row r="8" spans="2:6" ht="12.75">
      <c r="B8" s="14" t="s">
        <v>4</v>
      </c>
      <c r="C8" s="14" t="s">
        <v>4</v>
      </c>
      <c r="D8" s="14" t="s">
        <v>5</v>
      </c>
      <c r="E8" s="14" t="s">
        <v>6</v>
      </c>
      <c r="F8" s="14" t="s">
        <v>7</v>
      </c>
    </row>
    <row r="9" spans="2:6" ht="12.75">
      <c r="B9" s="16" t="s">
        <v>8</v>
      </c>
      <c r="C9" s="16" t="s">
        <v>9</v>
      </c>
      <c r="D9" s="16" t="s">
        <v>8</v>
      </c>
      <c r="E9" s="16" t="s">
        <v>8</v>
      </c>
      <c r="F9" s="16" t="s">
        <v>8</v>
      </c>
    </row>
    <row r="10" spans="2:6" ht="12.75">
      <c r="B10" s="72"/>
      <c r="C10" s="72"/>
      <c r="D10" s="72"/>
      <c r="E10" s="72"/>
      <c r="F10" s="72"/>
    </row>
    <row r="11" ht="12.75">
      <c r="A11" s="15" t="s">
        <v>10</v>
      </c>
    </row>
    <row r="13" spans="1:6" ht="12.75">
      <c r="A13" s="15" t="s">
        <v>11</v>
      </c>
      <c r="B13" s="17">
        <v>487663</v>
      </c>
      <c r="C13" s="17">
        <v>337806</v>
      </c>
      <c r="D13" s="17">
        <v>461238</v>
      </c>
      <c r="E13" s="17">
        <v>484300</v>
      </c>
      <c r="F13" s="17">
        <v>524086</v>
      </c>
    </row>
    <row r="14" spans="1:6" ht="12.75">
      <c r="A14" s="15" t="s">
        <v>12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</row>
    <row r="15" spans="1:6" ht="12.75">
      <c r="A15" s="15" t="s">
        <v>13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</row>
    <row r="16" spans="1:6" ht="12.75">
      <c r="A16" s="15" t="s">
        <v>14</v>
      </c>
      <c r="B16" s="18">
        <v>51693</v>
      </c>
      <c r="C16" s="18">
        <v>38555</v>
      </c>
      <c r="D16" s="18">
        <v>30933</v>
      </c>
      <c r="E16" s="18">
        <v>31861</v>
      </c>
      <c r="F16" s="18">
        <v>32817</v>
      </c>
    </row>
    <row r="17" spans="1:6" ht="12.75">
      <c r="A17" s="15" t="s">
        <v>15</v>
      </c>
      <c r="B17" s="18">
        <v>55000</v>
      </c>
      <c r="C17" s="18">
        <v>34404</v>
      </c>
      <c r="D17" s="18">
        <v>35000</v>
      </c>
      <c r="E17" s="18">
        <v>35000</v>
      </c>
      <c r="F17" s="18">
        <v>35000</v>
      </c>
    </row>
    <row r="18" spans="1:6" ht="12.75">
      <c r="A18" s="15" t="s">
        <v>16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</row>
    <row r="19" spans="2:6" ht="12.75">
      <c r="B19" s="18"/>
      <c r="C19" s="18"/>
      <c r="D19" s="18"/>
      <c r="E19" s="18"/>
      <c r="F19" s="18"/>
    </row>
    <row r="20" spans="1:6" ht="12.75">
      <c r="A20" s="15" t="s">
        <v>53</v>
      </c>
      <c r="B20" s="20">
        <f>SUM(B13:B19)</f>
        <v>594356</v>
      </c>
      <c r="C20" s="20">
        <f>SUM(C13:C19)</f>
        <v>410765</v>
      </c>
      <c r="D20" s="20">
        <f>SUM(D13:D19)</f>
        <v>527171</v>
      </c>
      <c r="E20" s="20">
        <f>SUM(E13:E19)</f>
        <v>551161</v>
      </c>
      <c r="F20" s="20">
        <f>SUM(F13:F19)</f>
        <v>591903</v>
      </c>
    </row>
    <row r="21" spans="2:6" ht="12.75">
      <c r="B21" s="18"/>
      <c r="C21" s="18"/>
      <c r="D21" s="18"/>
      <c r="E21" s="18"/>
      <c r="F21" s="18"/>
    </row>
    <row r="22" spans="1:6" ht="12.75">
      <c r="A22" s="15" t="s">
        <v>18</v>
      </c>
      <c r="B22" s="18"/>
      <c r="C22" s="18"/>
      <c r="D22" s="18"/>
      <c r="E22" s="18"/>
      <c r="F22" s="18"/>
    </row>
    <row r="23" spans="2:6" ht="12.75">
      <c r="B23" s="18"/>
      <c r="C23" s="18"/>
      <c r="D23" s="18"/>
      <c r="E23" s="18"/>
      <c r="F23" s="18"/>
    </row>
    <row r="24" spans="1:6" ht="12.75">
      <c r="A24" s="15" t="s">
        <v>19</v>
      </c>
      <c r="B24" s="17">
        <v>299173</v>
      </c>
      <c r="C24" s="17">
        <v>282494</v>
      </c>
      <c r="D24" s="17">
        <v>267610</v>
      </c>
      <c r="E24" s="17">
        <v>278314</v>
      </c>
      <c r="F24" s="17">
        <v>286664</v>
      </c>
    </row>
    <row r="25" spans="1:6" ht="12.75">
      <c r="A25" s="15" t="s">
        <v>20</v>
      </c>
      <c r="B25" s="18">
        <v>149113</v>
      </c>
      <c r="C25" s="18">
        <f>132491+19</f>
        <v>132510</v>
      </c>
      <c r="D25" s="18">
        <v>95293</v>
      </c>
      <c r="E25" s="18">
        <v>98150</v>
      </c>
      <c r="F25" s="18">
        <v>114435</v>
      </c>
    </row>
    <row r="26" spans="1:6" ht="12.75">
      <c r="A26" s="15" t="s">
        <v>54</v>
      </c>
      <c r="B26" s="18">
        <v>9000</v>
      </c>
      <c r="C26" s="18">
        <v>11394</v>
      </c>
      <c r="D26" s="18">
        <v>11895</v>
      </c>
      <c r="E26" s="18">
        <v>12252</v>
      </c>
      <c r="F26" s="18">
        <v>12619</v>
      </c>
    </row>
    <row r="27" spans="1:6" ht="12.75">
      <c r="A27" s="15" t="s">
        <v>22</v>
      </c>
      <c r="B27" s="18">
        <v>21444</v>
      </c>
      <c r="C27" s="18">
        <v>10620</v>
      </c>
      <c r="D27" s="18">
        <v>15450</v>
      </c>
      <c r="E27" s="18">
        <v>15914</v>
      </c>
      <c r="F27" s="18">
        <v>16391</v>
      </c>
    </row>
    <row r="28" spans="1:6" ht="12.75">
      <c r="A28" s="15" t="s">
        <v>23</v>
      </c>
      <c r="B28" s="18">
        <v>11625</v>
      </c>
      <c r="C28" s="18">
        <v>21125</v>
      </c>
      <c r="D28" s="18">
        <v>30079</v>
      </c>
      <c r="E28" s="18">
        <v>28406</v>
      </c>
      <c r="F28" s="18">
        <v>29138</v>
      </c>
    </row>
    <row r="29" spans="1:6" ht="12.75">
      <c r="A29" s="15" t="s">
        <v>24</v>
      </c>
      <c r="B29" s="18">
        <v>47668</v>
      </c>
      <c r="C29" s="18">
        <v>62234</v>
      </c>
      <c r="D29" s="18">
        <v>60471</v>
      </c>
      <c r="E29" s="18">
        <v>62285</v>
      </c>
      <c r="F29" s="18">
        <v>64154</v>
      </c>
    </row>
    <row r="30" spans="1:6" ht="12.75">
      <c r="A30" s="15" t="s">
        <v>25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</row>
    <row r="31" spans="1:6" ht="12.75">
      <c r="A31" s="15" t="s">
        <v>26</v>
      </c>
      <c r="B31" s="18">
        <v>51693</v>
      </c>
      <c r="C31" s="18">
        <v>38555</v>
      </c>
      <c r="D31" s="18">
        <v>30933</v>
      </c>
      <c r="E31" s="18">
        <v>31861</v>
      </c>
      <c r="F31" s="18">
        <v>32817</v>
      </c>
    </row>
    <row r="32" spans="1:6" ht="12.75">
      <c r="A32" s="15" t="s">
        <v>27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</row>
    <row r="33" spans="2:6" ht="12.75">
      <c r="B33" s="18"/>
      <c r="C33" s="18"/>
      <c r="D33" s="18"/>
      <c r="E33" s="18"/>
      <c r="F33" s="18"/>
    </row>
    <row r="34" spans="1:6" ht="12.75">
      <c r="A34" s="15" t="s">
        <v>55</v>
      </c>
      <c r="B34" s="20">
        <f>SUM(B24:B33)</f>
        <v>589716</v>
      </c>
      <c r="C34" s="20">
        <f>SUM(C24:C33)</f>
        <v>558932</v>
      </c>
      <c r="D34" s="20">
        <f>SUM(D24:D33)</f>
        <v>511731</v>
      </c>
      <c r="E34" s="20">
        <f>SUM(E24:E33)</f>
        <v>527182</v>
      </c>
      <c r="F34" s="20">
        <f>SUM(F24:F33)</f>
        <v>556218</v>
      </c>
    </row>
    <row r="35" spans="2:6" ht="12.75">
      <c r="B35" s="18"/>
      <c r="C35" s="18"/>
      <c r="D35" s="18"/>
      <c r="E35" s="18"/>
      <c r="F35" s="18"/>
    </row>
    <row r="36" spans="1:6" ht="12.75">
      <c r="A36" s="15" t="s">
        <v>29</v>
      </c>
      <c r="B36" s="18"/>
      <c r="C36" s="18"/>
      <c r="D36" s="18"/>
      <c r="E36" s="18"/>
      <c r="F36" s="18"/>
    </row>
    <row r="37" spans="1:6" ht="13.5" thickBot="1">
      <c r="A37" s="15" t="s">
        <v>56</v>
      </c>
      <c r="B37" s="21">
        <f>B20-B34</f>
        <v>4640</v>
      </c>
      <c r="C37" s="21">
        <f>C20-C34</f>
        <v>-148167</v>
      </c>
      <c r="D37" s="21">
        <f>D20-D34</f>
        <v>15440</v>
      </c>
      <c r="E37" s="21">
        <f>E20-E34</f>
        <v>23979</v>
      </c>
      <c r="F37" s="21">
        <f>F20-F34</f>
        <v>35685</v>
      </c>
    </row>
    <row r="38" spans="2:6" ht="13.5" thickTop="1">
      <c r="B38" s="18"/>
      <c r="C38" s="18"/>
      <c r="D38" s="18"/>
      <c r="E38" s="18"/>
      <c r="F38" s="18"/>
    </row>
    <row r="39" spans="2:6" ht="12.75">
      <c r="B39" s="18"/>
      <c r="C39" s="18"/>
      <c r="D39" s="18"/>
      <c r="E39" s="18"/>
      <c r="F39" s="18"/>
    </row>
    <row r="40" spans="1:6" ht="12.75">
      <c r="A40" s="15" t="s">
        <v>57</v>
      </c>
      <c r="B40" s="18"/>
      <c r="C40" s="17">
        <v>-231167</v>
      </c>
      <c r="D40" s="17">
        <f>+C48</f>
        <v>-379334</v>
      </c>
      <c r="E40" s="17">
        <f>+D48</f>
        <v>-363894</v>
      </c>
      <c r="F40" s="17">
        <f>+E48</f>
        <v>-339915</v>
      </c>
    </row>
    <row r="41" spans="2:6" ht="12.75">
      <c r="B41" s="18"/>
      <c r="C41" s="18"/>
      <c r="D41" s="18"/>
      <c r="E41" s="18"/>
      <c r="F41" s="18"/>
    </row>
    <row r="42" spans="1:2" ht="12.75">
      <c r="A42" s="15" t="s">
        <v>29</v>
      </c>
      <c r="B42" s="18"/>
    </row>
    <row r="43" spans="1:6" ht="12.75">
      <c r="A43" s="15" t="s">
        <v>56</v>
      </c>
      <c r="B43" s="18"/>
      <c r="C43" s="18">
        <f>+C37</f>
        <v>-148167</v>
      </c>
      <c r="D43" s="18">
        <f>+D37</f>
        <v>15440</v>
      </c>
      <c r="E43" s="18">
        <f>+E37</f>
        <v>23979</v>
      </c>
      <c r="F43" s="18">
        <f>+F37</f>
        <v>35685</v>
      </c>
    </row>
    <row r="44" spans="2:6" ht="12.75">
      <c r="B44" s="18"/>
      <c r="C44" s="18"/>
      <c r="D44" s="18"/>
      <c r="E44" s="18"/>
      <c r="F44" s="18"/>
    </row>
    <row r="45" spans="1:6" ht="12.75">
      <c r="A45" s="15" t="s">
        <v>32</v>
      </c>
      <c r="B45" s="18"/>
      <c r="C45" s="18"/>
      <c r="D45" s="18"/>
      <c r="E45" s="18"/>
      <c r="F45" s="18"/>
    </row>
    <row r="46" spans="1:6" ht="12.75">
      <c r="A46" s="15" t="s">
        <v>58</v>
      </c>
      <c r="B46" s="22"/>
      <c r="C46" s="19">
        <v>0</v>
      </c>
      <c r="D46" s="19">
        <v>0</v>
      </c>
      <c r="E46" s="19">
        <v>0</v>
      </c>
      <c r="F46" s="19">
        <v>0</v>
      </c>
    </row>
    <row r="47" spans="2:6" ht="12.75">
      <c r="B47" s="18"/>
      <c r="C47" s="18"/>
      <c r="D47" s="18"/>
      <c r="E47" s="18"/>
      <c r="F47" s="18"/>
    </row>
    <row r="48" spans="1:6" ht="13.5" thickBot="1">
      <c r="A48" s="15" t="s">
        <v>59</v>
      </c>
      <c r="B48" s="22"/>
      <c r="C48" s="21">
        <f>SUM(C40:C47)</f>
        <v>-379334</v>
      </c>
      <c r="D48" s="21">
        <f>SUM(D40:D47)</f>
        <v>-363894</v>
      </c>
      <c r="E48" s="21">
        <f>SUM(E40:E47)</f>
        <v>-339915</v>
      </c>
      <c r="F48" s="21">
        <f>SUM(F40:F47)</f>
        <v>-304230</v>
      </c>
    </row>
    <row r="49" ht="13.5" thickTop="1"/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C8" sqref="C8"/>
    </sheetView>
  </sheetViews>
  <sheetFormatPr defaultColWidth="9.140625" defaultRowHeight="12.75"/>
  <cols>
    <col min="1" max="1" width="33.7109375" style="0" customWidth="1"/>
    <col min="2" max="6" width="11.7109375" style="0" customWidth="1"/>
  </cols>
  <sheetData>
    <row r="1" spans="1:6" ht="12.75">
      <c r="A1" s="73" t="s">
        <v>0</v>
      </c>
      <c r="B1" s="73"/>
      <c r="C1" s="73"/>
      <c r="D1" s="73"/>
      <c r="E1" s="73"/>
      <c r="F1" s="73"/>
    </row>
    <row r="2" spans="1:6" ht="12.75">
      <c r="A2" s="73" t="s">
        <v>60</v>
      </c>
      <c r="B2" s="73"/>
      <c r="C2" s="73"/>
      <c r="D2" s="73"/>
      <c r="E2" s="73"/>
      <c r="F2" s="73"/>
    </row>
    <row r="3" spans="1:6" ht="12.75">
      <c r="A3" s="73" t="s">
        <v>2</v>
      </c>
      <c r="B3" s="73"/>
      <c r="C3" s="73"/>
      <c r="D3" s="73"/>
      <c r="E3" s="73"/>
      <c r="F3" s="73"/>
    </row>
    <row r="4" spans="1:6" ht="12.75">
      <c r="A4" s="73" t="s">
        <v>3</v>
      </c>
      <c r="B4" s="73"/>
      <c r="C4" s="73"/>
      <c r="D4" s="73"/>
      <c r="E4" s="73"/>
      <c r="F4" s="73"/>
    </row>
    <row r="7" spans="2:6" ht="12.75">
      <c r="B7" s="1"/>
      <c r="D7" s="1"/>
      <c r="E7" s="1"/>
      <c r="F7" s="1"/>
    </row>
    <row r="8" spans="2:6" ht="12.75">
      <c r="B8" s="1" t="s">
        <v>4</v>
      </c>
      <c r="C8" s="1" t="s">
        <v>4</v>
      </c>
      <c r="D8" s="1" t="s">
        <v>5</v>
      </c>
      <c r="E8" s="1" t="s">
        <v>6</v>
      </c>
      <c r="F8" s="1" t="s">
        <v>7</v>
      </c>
    </row>
    <row r="9" spans="2:6" ht="12.75">
      <c r="B9" s="2" t="s">
        <v>8</v>
      </c>
      <c r="C9" s="2" t="s">
        <v>9</v>
      </c>
      <c r="D9" s="2" t="s">
        <v>8</v>
      </c>
      <c r="E9" s="2" t="s">
        <v>8</v>
      </c>
      <c r="F9" s="2" t="s">
        <v>8</v>
      </c>
    </row>
    <row r="11" ht="12.75">
      <c r="A11" t="s">
        <v>10</v>
      </c>
    </row>
    <row r="13" spans="1:6" ht="12.75">
      <c r="A13" t="s">
        <v>11</v>
      </c>
      <c r="B13" s="3">
        <v>105000</v>
      </c>
      <c r="C13" s="3">
        <v>110467</v>
      </c>
      <c r="D13" s="3">
        <v>105000</v>
      </c>
      <c r="E13" s="3">
        <v>105000</v>
      </c>
      <c r="F13" s="3">
        <v>105000</v>
      </c>
    </row>
    <row r="14" spans="1:6" ht="12.75">
      <c r="A14" t="s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</row>
    <row r="15" spans="1:6" ht="12.75">
      <c r="A15" t="s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</row>
    <row r="16" spans="1:6" ht="12.75">
      <c r="A16" t="s">
        <v>14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6" ht="12.75">
      <c r="A17" t="s">
        <v>15</v>
      </c>
      <c r="B17" s="4">
        <v>10000</v>
      </c>
      <c r="C17" s="4">
        <v>12133</v>
      </c>
      <c r="D17" s="4">
        <v>12000</v>
      </c>
      <c r="E17" s="4">
        <v>12000</v>
      </c>
      <c r="F17" s="4">
        <v>12000</v>
      </c>
    </row>
    <row r="18" spans="1:6" ht="12.75">
      <c r="A18" t="s">
        <v>16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20" spans="1:6" ht="12.75">
      <c r="A20" t="s">
        <v>17</v>
      </c>
      <c r="B20" s="6">
        <f>SUM(B13:B19)</f>
        <v>115000</v>
      </c>
      <c r="C20" s="6">
        <f>SUM(C13:C19)</f>
        <v>122600</v>
      </c>
      <c r="D20" s="6">
        <f>SUM(D13:D19)</f>
        <v>117000</v>
      </c>
      <c r="E20" s="6">
        <f>SUM(E13:E19)</f>
        <v>117000</v>
      </c>
      <c r="F20" s="6">
        <f>SUM(F13:F19)</f>
        <v>117000</v>
      </c>
    </row>
    <row r="22" ht="12.75">
      <c r="A22" t="s">
        <v>18</v>
      </c>
    </row>
    <row r="24" spans="1:6" ht="12.75">
      <c r="A24" t="s">
        <v>19</v>
      </c>
      <c r="B24" s="3">
        <v>77000</v>
      </c>
      <c r="C24" s="3">
        <v>78054</v>
      </c>
      <c r="D24" s="3">
        <v>79200</v>
      </c>
      <c r="E24" s="3">
        <v>82368</v>
      </c>
      <c r="F24" s="3">
        <v>85663</v>
      </c>
    </row>
    <row r="25" spans="1:6" ht="12.75">
      <c r="A25" t="s">
        <v>20</v>
      </c>
      <c r="B25" s="4">
        <v>3500</v>
      </c>
      <c r="C25" s="4">
        <v>50414</v>
      </c>
      <c r="D25" s="4">
        <v>3000</v>
      </c>
      <c r="E25" s="4">
        <v>3000</v>
      </c>
      <c r="F25" s="4">
        <v>3000</v>
      </c>
    </row>
    <row r="26" spans="1:6" ht="12.75">
      <c r="A26" t="s">
        <v>21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</row>
    <row r="27" spans="1:6" ht="12.75">
      <c r="A27" t="s">
        <v>22</v>
      </c>
      <c r="B27" s="4">
        <v>4500</v>
      </c>
      <c r="C27" s="4">
        <v>0</v>
      </c>
      <c r="D27" s="4">
        <v>5200</v>
      </c>
      <c r="E27" s="4">
        <v>6000</v>
      </c>
      <c r="F27" s="4">
        <v>6900</v>
      </c>
    </row>
    <row r="28" spans="1:6" ht="12.75">
      <c r="A28" t="s">
        <v>23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</row>
    <row r="29" spans="1:6" ht="12.75">
      <c r="A29" t="s">
        <v>24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</row>
    <row r="30" spans="1:6" ht="12.75">
      <c r="A30" t="s">
        <v>25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</row>
    <row r="31" spans="1:6" ht="12.75">
      <c r="A31" t="s">
        <v>26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</row>
    <row r="32" spans="1:6" ht="12.75">
      <c r="A32" t="s">
        <v>27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4" spans="1:6" ht="12.75">
      <c r="A34" t="s">
        <v>28</v>
      </c>
      <c r="B34" s="6">
        <f>SUM(B24:B33)</f>
        <v>85000</v>
      </c>
      <c r="C34" s="6">
        <f>SUM(C24:C33)</f>
        <v>128468</v>
      </c>
      <c r="D34" s="6">
        <f>SUM(D24:D33)</f>
        <v>87400</v>
      </c>
      <c r="E34" s="6">
        <f>SUM(E24:E33)</f>
        <v>91368</v>
      </c>
      <c r="F34" s="6">
        <f>SUM(F24:F33)</f>
        <v>95563</v>
      </c>
    </row>
    <row r="36" ht="12.75">
      <c r="A36" t="s">
        <v>29</v>
      </c>
    </row>
    <row r="37" spans="1:6" ht="13.5" thickBot="1">
      <c r="A37" t="s">
        <v>30</v>
      </c>
      <c r="B37" s="7">
        <f>+B20-B34</f>
        <v>30000</v>
      </c>
      <c r="C37" s="7">
        <f>+C20-C34</f>
        <v>-5868</v>
      </c>
      <c r="D37" s="7">
        <f>+D20-D34</f>
        <v>29600</v>
      </c>
      <c r="E37" s="7">
        <f>+E20-E34</f>
        <v>25632</v>
      </c>
      <c r="F37" s="7">
        <f>+F20-F34</f>
        <v>21437</v>
      </c>
    </row>
    <row r="38" ht="13.5" thickTop="1"/>
    <row r="40" spans="1:6" ht="12.75">
      <c r="A40" t="s">
        <v>31</v>
      </c>
      <c r="B40" s="3"/>
      <c r="C40" s="3">
        <v>51136</v>
      </c>
      <c r="D40" s="3">
        <f>C48</f>
        <v>45268</v>
      </c>
      <c r="E40" s="3">
        <f>D48</f>
        <v>74868</v>
      </c>
      <c r="F40" s="3">
        <f>E48</f>
        <v>100500</v>
      </c>
    </row>
    <row r="42" ht="12.75">
      <c r="A42" t="s">
        <v>29</v>
      </c>
    </row>
    <row r="43" spans="1:6" ht="12.75">
      <c r="A43" t="s">
        <v>30</v>
      </c>
      <c r="B43" s="4"/>
      <c r="C43" s="4">
        <f>C37</f>
        <v>-5868</v>
      </c>
      <c r="D43" s="4">
        <f>D37</f>
        <v>29600</v>
      </c>
      <c r="E43" s="4">
        <f>E37</f>
        <v>25632</v>
      </c>
      <c r="F43" s="4">
        <f>F37</f>
        <v>21437</v>
      </c>
    </row>
    <row r="44" spans="2:6" ht="12.75">
      <c r="B44" s="4"/>
      <c r="C44" s="4"/>
      <c r="D44" s="4"/>
      <c r="E44" s="4"/>
      <c r="F44" s="4"/>
    </row>
    <row r="45" spans="1:6" ht="12.75">
      <c r="A45" t="s">
        <v>32</v>
      </c>
      <c r="B45" s="4"/>
      <c r="C45" s="4"/>
      <c r="D45" s="4"/>
      <c r="E45" s="4"/>
      <c r="F45" s="4"/>
    </row>
    <row r="46" spans="1:6" ht="12.75">
      <c r="A46" t="s">
        <v>33</v>
      </c>
      <c r="B46" s="8"/>
      <c r="C46" s="5">
        <v>0</v>
      </c>
      <c r="D46" s="5">
        <v>0</v>
      </c>
      <c r="E46" s="5">
        <v>0</v>
      </c>
      <c r="F46" s="5">
        <v>0</v>
      </c>
    </row>
    <row r="48" spans="1:6" ht="13.5" thickBot="1">
      <c r="A48" t="s">
        <v>34</v>
      </c>
      <c r="B48" s="9"/>
      <c r="C48" s="7">
        <f>C40+C43-C46</f>
        <v>45268</v>
      </c>
      <c r="D48" s="7">
        <f>D40+D43-D46</f>
        <v>74868</v>
      </c>
      <c r="E48" s="7">
        <f>E40+E43-E46</f>
        <v>100500</v>
      </c>
      <c r="F48" s="7">
        <f>F40+F43-F46</f>
        <v>121937</v>
      </c>
    </row>
    <row r="49" ht="13.5" thickTop="1"/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32">
      <selection activeCell="F55" sqref="F55"/>
    </sheetView>
  </sheetViews>
  <sheetFormatPr defaultColWidth="9.140625" defaultRowHeight="12.75"/>
  <cols>
    <col min="1" max="1" width="34.8515625" style="23" bestFit="1" customWidth="1"/>
    <col min="2" max="2" width="11.7109375" style="0" customWidth="1"/>
    <col min="3" max="6" width="11.7109375" style="4" customWidth="1"/>
  </cols>
  <sheetData>
    <row r="1" spans="1:6" ht="12.75">
      <c r="A1" s="73" t="s">
        <v>0</v>
      </c>
      <c r="B1" s="73"/>
      <c r="C1" s="73"/>
      <c r="D1" s="73"/>
      <c r="E1" s="73"/>
      <c r="F1" s="73"/>
    </row>
    <row r="2" spans="1:6" ht="12.75">
      <c r="A2" s="73" t="s">
        <v>61</v>
      </c>
      <c r="B2" s="73"/>
      <c r="C2" s="73"/>
      <c r="D2" s="73"/>
      <c r="E2" s="73"/>
      <c r="F2" s="73"/>
    </row>
    <row r="3" spans="1:6" ht="12.75">
      <c r="A3" s="73" t="s">
        <v>2</v>
      </c>
      <c r="B3" s="73"/>
      <c r="C3" s="73"/>
      <c r="D3" s="73"/>
      <c r="E3" s="73"/>
      <c r="F3" s="73"/>
    </row>
    <row r="4" spans="1:6" ht="12.75">
      <c r="A4" s="73" t="s">
        <v>3</v>
      </c>
      <c r="B4" s="73"/>
      <c r="C4" s="73"/>
      <c r="D4" s="73"/>
      <c r="E4" s="73"/>
      <c r="F4" s="73"/>
    </row>
    <row r="5" spans="3:6" ht="12.75">
      <c r="C5"/>
      <c r="D5"/>
      <c r="E5"/>
      <c r="F5"/>
    </row>
    <row r="6" spans="3:6" ht="12.75">
      <c r="C6"/>
      <c r="D6"/>
      <c r="F6"/>
    </row>
    <row r="7" spans="4:6" ht="12.75">
      <c r="D7"/>
      <c r="E7"/>
      <c r="F7"/>
    </row>
    <row r="8" spans="2:6" ht="12.75">
      <c r="B8" s="1" t="s">
        <v>4</v>
      </c>
      <c r="C8" s="1" t="s">
        <v>4</v>
      </c>
      <c r="D8" s="14" t="s">
        <v>5</v>
      </c>
      <c r="E8" s="14" t="s">
        <v>6</v>
      </c>
      <c r="F8" s="24" t="s">
        <v>7</v>
      </c>
    </row>
    <row r="9" spans="2:6" ht="12.75">
      <c r="B9" s="2" t="s">
        <v>8</v>
      </c>
      <c r="C9" s="2" t="s">
        <v>9</v>
      </c>
      <c r="D9" s="2" t="s">
        <v>8</v>
      </c>
      <c r="E9" s="2" t="s">
        <v>8</v>
      </c>
      <c r="F9" s="2" t="s">
        <v>8</v>
      </c>
    </row>
    <row r="10" spans="3:6" ht="12.75">
      <c r="C10"/>
      <c r="D10"/>
      <c r="E10"/>
      <c r="F10"/>
    </row>
    <row r="11" spans="1:6" ht="12.75">
      <c r="A11" s="23" t="s">
        <v>10</v>
      </c>
      <c r="C11"/>
      <c r="D11"/>
      <c r="E11"/>
      <c r="F11"/>
    </row>
    <row r="12" spans="3:6" ht="12.75">
      <c r="C12"/>
      <c r="D12"/>
      <c r="E12"/>
      <c r="F12"/>
    </row>
    <row r="13" spans="1:6" ht="12.75">
      <c r="A13" s="23" t="s">
        <v>11</v>
      </c>
      <c r="B13" s="3">
        <v>2250220</v>
      </c>
      <c r="C13" s="3">
        <v>2190050</v>
      </c>
      <c r="D13" s="3">
        <v>2312338</v>
      </c>
      <c r="E13" s="3">
        <v>2404832</v>
      </c>
      <c r="F13" s="3">
        <v>2501025</v>
      </c>
    </row>
    <row r="14" spans="1:6" ht="12.75">
      <c r="A14" s="23" t="s">
        <v>12</v>
      </c>
      <c r="B14" s="4">
        <v>25800</v>
      </c>
      <c r="C14" s="4">
        <v>21872</v>
      </c>
      <c r="D14" s="4">
        <v>25800</v>
      </c>
      <c r="E14" s="25">
        <v>26832</v>
      </c>
      <c r="F14" s="25">
        <v>27905</v>
      </c>
    </row>
    <row r="15" spans="1:6" ht="12.75">
      <c r="A15" s="23" t="s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</row>
    <row r="16" spans="1:6" ht="12.75">
      <c r="A16" s="23" t="s">
        <v>14</v>
      </c>
      <c r="B16" s="4">
        <v>149885</v>
      </c>
      <c r="C16" s="4">
        <v>165885</v>
      </c>
      <c r="D16" s="4">
        <v>165332</v>
      </c>
      <c r="E16" s="25">
        <v>167664</v>
      </c>
      <c r="F16" s="25">
        <v>170065</v>
      </c>
    </row>
    <row r="17" spans="1:6" ht="12.75">
      <c r="A17" s="23" t="s">
        <v>15</v>
      </c>
      <c r="B17" s="4">
        <v>753480</v>
      </c>
      <c r="C17" s="4">
        <v>575788</v>
      </c>
      <c r="D17" s="4">
        <v>745400</v>
      </c>
      <c r="E17" s="25">
        <v>775216</v>
      </c>
      <c r="F17" s="25">
        <v>806225</v>
      </c>
    </row>
    <row r="18" spans="1:6" ht="12.75">
      <c r="A18" s="23" t="s">
        <v>16</v>
      </c>
      <c r="B18" s="5">
        <v>0</v>
      </c>
      <c r="C18" s="5">
        <v>0</v>
      </c>
      <c r="D18" s="5">
        <v>0</v>
      </c>
      <c r="E18" s="5">
        <f>+D18+G18</f>
        <v>0</v>
      </c>
      <c r="F18" s="5">
        <f>+E18+H18</f>
        <v>0</v>
      </c>
    </row>
    <row r="19" spans="3:6" ht="12.75">
      <c r="C19"/>
      <c r="D19"/>
      <c r="E19"/>
      <c r="F19"/>
    </row>
    <row r="20" spans="1:6" ht="12.75">
      <c r="A20" s="23" t="s">
        <v>17</v>
      </c>
      <c r="B20" s="6">
        <f>SUM(B13:B19)</f>
        <v>3179385</v>
      </c>
      <c r="C20" s="6">
        <f>SUM(C13:C19)</f>
        <v>2953595</v>
      </c>
      <c r="D20" s="6">
        <f>SUM(D13:D19)</f>
        <v>3248870</v>
      </c>
      <c r="E20" s="6">
        <f>SUM(E13:E19)</f>
        <v>3374544</v>
      </c>
      <c r="F20" s="6">
        <f>SUM(F13:F19)</f>
        <v>3505220</v>
      </c>
    </row>
    <row r="21" spans="3:6" ht="12.75">
      <c r="C21"/>
      <c r="D21"/>
      <c r="E21"/>
      <c r="F21"/>
    </row>
    <row r="22" spans="1:6" ht="12.75">
      <c r="A22" s="23" t="s">
        <v>18</v>
      </c>
      <c r="C22"/>
      <c r="D22"/>
      <c r="E22"/>
      <c r="F22"/>
    </row>
    <row r="23" spans="3:6" ht="12.75">
      <c r="C23"/>
      <c r="D23"/>
      <c r="E23"/>
      <c r="F23"/>
    </row>
    <row r="24" spans="1:6" ht="12.75">
      <c r="A24" s="23" t="s">
        <v>19</v>
      </c>
      <c r="B24" s="3">
        <v>1390877</v>
      </c>
      <c r="C24" s="3">
        <v>1471485</v>
      </c>
      <c r="D24" s="3">
        <v>1541885</v>
      </c>
      <c r="E24" s="3">
        <v>1588142</v>
      </c>
      <c r="F24" s="3">
        <v>1635786</v>
      </c>
    </row>
    <row r="25" spans="1:6" ht="12.75">
      <c r="A25" s="23" t="s">
        <v>20</v>
      </c>
      <c r="B25" s="4">
        <v>1629905</v>
      </c>
      <c r="C25" s="4">
        <v>1338675</v>
      </c>
      <c r="D25" s="4">
        <v>1531721</v>
      </c>
      <c r="E25" s="25">
        <v>1577673</v>
      </c>
      <c r="F25" s="25">
        <v>1625003</v>
      </c>
    </row>
    <row r="26" spans="1:6" ht="12.75">
      <c r="A26" s="23" t="s">
        <v>21</v>
      </c>
      <c r="B26" s="4">
        <v>40246</v>
      </c>
      <c r="C26" s="4">
        <v>56467</v>
      </c>
      <c r="D26" s="4">
        <v>38643</v>
      </c>
      <c r="E26" s="25">
        <v>39802</v>
      </c>
      <c r="F26" s="25">
        <v>40996</v>
      </c>
    </row>
    <row r="27" spans="1:6" ht="12.75">
      <c r="A27" s="23" t="s">
        <v>22</v>
      </c>
      <c r="B27" s="4">
        <v>10935</v>
      </c>
      <c r="C27" s="4">
        <v>6919</v>
      </c>
      <c r="D27" s="4">
        <v>9700</v>
      </c>
      <c r="E27" s="25">
        <v>9991</v>
      </c>
      <c r="F27" s="25">
        <v>10291</v>
      </c>
    </row>
    <row r="28" spans="1:6" ht="12.75">
      <c r="A28" s="23" t="s">
        <v>23</v>
      </c>
      <c r="B28" s="4">
        <v>29750</v>
      </c>
      <c r="C28" s="4">
        <v>34715</v>
      </c>
      <c r="D28" s="4">
        <v>39202</v>
      </c>
      <c r="E28" s="25">
        <v>40378</v>
      </c>
      <c r="F28" s="25">
        <v>41589</v>
      </c>
    </row>
    <row r="29" spans="1:6" ht="12.75">
      <c r="A29" s="23" t="s">
        <v>24</v>
      </c>
      <c r="B29" s="4">
        <v>0</v>
      </c>
      <c r="C29" s="4">
        <v>0</v>
      </c>
      <c r="D29" s="4">
        <v>0</v>
      </c>
      <c r="E29" s="4">
        <f>+D29+G29</f>
        <v>0</v>
      </c>
      <c r="F29" s="4">
        <f>+E29+H29</f>
        <v>0</v>
      </c>
    </row>
    <row r="30" spans="1:6" ht="12.75">
      <c r="A30" s="23" t="s">
        <v>25</v>
      </c>
      <c r="B30" s="4">
        <v>15400</v>
      </c>
      <c r="C30" s="4">
        <v>10727</v>
      </c>
      <c r="D30" s="4">
        <v>10000</v>
      </c>
      <c r="E30" s="25">
        <v>10300</v>
      </c>
      <c r="F30" s="25">
        <v>10609</v>
      </c>
    </row>
    <row r="31" spans="1:6" ht="12.75">
      <c r="A31" s="23" t="s">
        <v>26</v>
      </c>
      <c r="B31" s="4">
        <v>62272</v>
      </c>
      <c r="C31" s="4">
        <v>62272</v>
      </c>
      <c r="D31" s="4">
        <v>77719</v>
      </c>
      <c r="E31" s="25">
        <v>80051</v>
      </c>
      <c r="F31" s="25">
        <v>82452</v>
      </c>
    </row>
    <row r="32" spans="1:6" ht="12.75">
      <c r="A32" s="23" t="s">
        <v>27</v>
      </c>
      <c r="B32" s="5">
        <v>0</v>
      </c>
      <c r="C32" s="5">
        <v>0</v>
      </c>
      <c r="D32" s="5">
        <v>0</v>
      </c>
      <c r="E32" s="5">
        <f>+D32+G32</f>
        <v>0</v>
      </c>
      <c r="F32" s="5">
        <f>+E32+H32</f>
        <v>0</v>
      </c>
    </row>
    <row r="33" spans="3:6" ht="12.75">
      <c r="C33"/>
      <c r="D33"/>
      <c r="E33"/>
      <c r="F33"/>
    </row>
    <row r="34" spans="1:6" ht="12.75">
      <c r="A34" s="23" t="s">
        <v>28</v>
      </c>
      <c r="B34" s="6">
        <f>SUM(B24:B33)</f>
        <v>3179385</v>
      </c>
      <c r="C34" s="6">
        <f>SUM(C24:C33)</f>
        <v>2981260</v>
      </c>
      <c r="D34" s="6">
        <f>SUM(D24:D33)</f>
        <v>3248870</v>
      </c>
      <c r="E34" s="6">
        <f>SUM(E24:E33)</f>
        <v>3346337</v>
      </c>
      <c r="F34" s="6">
        <f>SUM(F24:F33)</f>
        <v>3446726</v>
      </c>
    </row>
    <row r="35" spans="3:6" ht="12.75">
      <c r="C35"/>
      <c r="D35"/>
      <c r="E35"/>
      <c r="F35"/>
    </row>
    <row r="36" spans="1:6" ht="12.75">
      <c r="A36" s="23" t="s">
        <v>29</v>
      </c>
      <c r="C36"/>
      <c r="D36"/>
      <c r="E36"/>
      <c r="F36"/>
    </row>
    <row r="37" spans="1:6" ht="13.5" thickBot="1">
      <c r="A37" s="23" t="s">
        <v>30</v>
      </c>
      <c r="B37" s="7">
        <f>+B20-B34</f>
        <v>0</v>
      </c>
      <c r="C37" s="7">
        <f>+C20-C34</f>
        <v>-27665</v>
      </c>
      <c r="D37" s="7">
        <f>+D20-D34</f>
        <v>0</v>
      </c>
      <c r="E37" s="7">
        <f>+E20-E34</f>
        <v>28207</v>
      </c>
      <c r="F37" s="7">
        <f>+F20-F34</f>
        <v>58494</v>
      </c>
    </row>
    <row r="38" spans="3:6" ht="13.5" thickTop="1">
      <c r="C38"/>
      <c r="D38"/>
      <c r="E38"/>
      <c r="F38"/>
    </row>
    <row r="39" spans="3:6" ht="12.75">
      <c r="C39"/>
      <c r="D39"/>
      <c r="E39"/>
      <c r="F39"/>
    </row>
    <row r="40" spans="1:6" ht="12.75">
      <c r="A40" s="23" t="s">
        <v>31</v>
      </c>
      <c r="B40" s="3"/>
      <c r="C40" s="3">
        <v>-290569</v>
      </c>
      <c r="D40" s="3">
        <f>C48</f>
        <v>-318234</v>
      </c>
      <c r="E40" s="3">
        <f>D48</f>
        <v>-318234</v>
      </c>
      <c r="F40" s="3">
        <f>E48</f>
        <v>-290027</v>
      </c>
    </row>
    <row r="41" spans="3:6" ht="12.75">
      <c r="C41"/>
      <c r="D41"/>
      <c r="E41"/>
      <c r="F41"/>
    </row>
    <row r="42" spans="1:6" ht="12.75">
      <c r="A42" s="23" t="s">
        <v>29</v>
      </c>
      <c r="C42"/>
      <c r="D42"/>
      <c r="E42"/>
      <c r="F42"/>
    </row>
    <row r="43" spans="1:6" ht="12.75">
      <c r="A43" s="23" t="s">
        <v>30</v>
      </c>
      <c r="B43" s="4" t="s">
        <v>62</v>
      </c>
      <c r="C43" s="4">
        <f>C37</f>
        <v>-27665</v>
      </c>
      <c r="D43" s="4">
        <f>D37</f>
        <v>0</v>
      </c>
      <c r="E43" s="4">
        <f>E37</f>
        <v>28207</v>
      </c>
      <c r="F43" s="4">
        <f>F37</f>
        <v>58494</v>
      </c>
    </row>
    <row r="44" ht="12.75">
      <c r="B44" s="4"/>
    </row>
    <row r="45" spans="1:2" ht="12.75">
      <c r="A45" s="23" t="s">
        <v>32</v>
      </c>
      <c r="B45" s="4"/>
    </row>
    <row r="46" spans="1:6" ht="12.75">
      <c r="A46" s="23" t="s">
        <v>33</v>
      </c>
      <c r="B46" s="8" t="s">
        <v>62</v>
      </c>
      <c r="C46" s="5">
        <v>0</v>
      </c>
      <c r="D46" s="5">
        <v>0</v>
      </c>
      <c r="E46" s="5">
        <v>0</v>
      </c>
      <c r="F46" s="5">
        <v>0</v>
      </c>
    </row>
    <row r="47" spans="3:6" ht="12.75">
      <c r="C47"/>
      <c r="D47"/>
      <c r="E47"/>
      <c r="F47"/>
    </row>
    <row r="48" spans="1:6" ht="13.5" thickBot="1">
      <c r="A48" s="23" t="s">
        <v>34</v>
      </c>
      <c r="B48" s="9" t="s">
        <v>62</v>
      </c>
      <c r="C48" s="7">
        <f>C40+C43-C46</f>
        <v>-318234</v>
      </c>
      <c r="D48" s="7">
        <f>D40+D43-D46</f>
        <v>-318234</v>
      </c>
      <c r="E48" s="7">
        <f>E40+E43-E46</f>
        <v>-290027</v>
      </c>
      <c r="F48" s="7">
        <f>F40+F43-F46</f>
        <v>-231533</v>
      </c>
    </row>
    <row r="49" spans="3:6" ht="13.5" thickTop="1">
      <c r="C49"/>
      <c r="D49"/>
      <c r="E49"/>
      <c r="F49"/>
    </row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25">
      <selection activeCell="D37" sqref="D37"/>
    </sheetView>
  </sheetViews>
  <sheetFormatPr defaultColWidth="9.140625" defaultRowHeight="12.75"/>
  <cols>
    <col min="1" max="1" width="33.7109375" style="0" customWidth="1"/>
    <col min="2" max="6" width="11.7109375" style="0" customWidth="1"/>
  </cols>
  <sheetData>
    <row r="1" spans="1:6" ht="12.75">
      <c r="A1" s="73" t="s">
        <v>0</v>
      </c>
      <c r="B1" s="73"/>
      <c r="C1" s="73"/>
      <c r="D1" s="73"/>
      <c r="E1" s="73"/>
      <c r="F1" s="73"/>
    </row>
    <row r="2" spans="1:6" ht="12.75">
      <c r="A2" s="73" t="s">
        <v>63</v>
      </c>
      <c r="B2" s="73"/>
      <c r="C2" s="73"/>
      <c r="D2" s="73"/>
      <c r="E2" s="73"/>
      <c r="F2" s="73"/>
    </row>
    <row r="3" spans="1:6" ht="12.75">
      <c r="A3" s="73" t="s">
        <v>2</v>
      </c>
      <c r="B3" s="73"/>
      <c r="C3" s="73"/>
      <c r="D3" s="73"/>
      <c r="E3" s="73"/>
      <c r="F3" s="73"/>
    </row>
    <row r="4" spans="1:6" ht="12.75" customHeight="1">
      <c r="A4" s="73" t="s">
        <v>3</v>
      </c>
      <c r="B4" s="73"/>
      <c r="C4" s="73"/>
      <c r="D4" s="73"/>
      <c r="E4" s="73"/>
      <c r="F4" s="73"/>
    </row>
    <row r="5" ht="12.75" customHeight="1"/>
    <row r="6" ht="12.75" customHeight="1"/>
    <row r="7" spans="1:6" s="29" customFormat="1" ht="12.75" customHeight="1">
      <c r="A7" s="26"/>
      <c r="B7" s="27"/>
      <c r="D7" s="27"/>
      <c r="E7" s="28"/>
      <c r="F7" s="27"/>
    </row>
    <row r="8" spans="1:6" s="29" customFormat="1" ht="12.75" customHeight="1">
      <c r="A8" s="30"/>
      <c r="B8" s="14" t="s">
        <v>4</v>
      </c>
      <c r="C8" s="14" t="s">
        <v>4</v>
      </c>
      <c r="D8" s="14" t="s">
        <v>5</v>
      </c>
      <c r="E8" s="14" t="s">
        <v>6</v>
      </c>
      <c r="F8" s="14" t="s">
        <v>7</v>
      </c>
    </row>
    <row r="9" spans="1:6" s="29" customFormat="1" ht="12.75" customHeight="1">
      <c r="A9" s="30"/>
      <c r="B9" s="16" t="s">
        <v>8</v>
      </c>
      <c r="C9" s="16" t="s">
        <v>9</v>
      </c>
      <c r="D9" s="16" t="s">
        <v>8</v>
      </c>
      <c r="E9" s="16" t="s">
        <v>8</v>
      </c>
      <c r="F9" s="16" t="s">
        <v>8</v>
      </c>
    </row>
    <row r="10" spans="1:6" s="29" customFormat="1" ht="12.75" customHeight="1">
      <c r="A10" s="30"/>
      <c r="B10" s="31"/>
      <c r="C10" s="31"/>
      <c r="D10" s="31"/>
      <c r="E10" s="31"/>
      <c r="F10" s="31"/>
    </row>
    <row r="11" spans="1:6" s="29" customFormat="1" ht="12.75" customHeight="1">
      <c r="A11" s="15" t="s">
        <v>10</v>
      </c>
      <c r="B11" s="30"/>
      <c r="C11" s="30"/>
      <c r="D11" s="30"/>
      <c r="E11" s="30"/>
      <c r="F11" s="30"/>
    </row>
    <row r="12" spans="1:6" s="29" customFormat="1" ht="12.75" customHeight="1">
      <c r="A12" s="15"/>
      <c r="B12" s="30"/>
      <c r="C12" s="30"/>
      <c r="D12" s="30"/>
      <c r="E12" s="30"/>
      <c r="F12" s="30"/>
    </row>
    <row r="13" spans="1:6" s="29" customFormat="1" ht="12.75" customHeight="1">
      <c r="A13" s="15" t="s">
        <v>11</v>
      </c>
      <c r="B13" s="32">
        <v>127000</v>
      </c>
      <c r="C13" s="32">
        <v>130650</v>
      </c>
      <c r="D13" s="32">
        <v>134570</v>
      </c>
      <c r="E13" s="32">
        <v>138607</v>
      </c>
      <c r="F13" s="32">
        <v>142765</v>
      </c>
    </row>
    <row r="14" spans="1:6" s="29" customFormat="1" ht="12.75" customHeight="1">
      <c r="A14" s="15" t="s">
        <v>12</v>
      </c>
      <c r="B14" s="33">
        <v>60000</v>
      </c>
      <c r="C14" s="33">
        <v>50446</v>
      </c>
      <c r="D14" s="34">
        <v>55490</v>
      </c>
      <c r="E14" s="35">
        <v>61040</v>
      </c>
      <c r="F14" s="35">
        <v>67144</v>
      </c>
    </row>
    <row r="15" spans="1:6" s="29" customFormat="1" ht="12.75" customHeight="1">
      <c r="A15" s="15" t="s">
        <v>13</v>
      </c>
      <c r="B15" s="33">
        <v>247183</v>
      </c>
      <c r="C15" s="33">
        <v>247183</v>
      </c>
      <c r="D15" s="33">
        <v>254104</v>
      </c>
      <c r="E15" s="33">
        <v>261727</v>
      </c>
      <c r="F15" s="33">
        <v>269579</v>
      </c>
    </row>
    <row r="16" spans="1:6" s="29" customFormat="1" ht="12.75" customHeight="1">
      <c r="A16" s="15" t="s">
        <v>14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</row>
    <row r="17" spans="1:6" s="29" customFormat="1" ht="12.75" customHeight="1">
      <c r="A17" s="15" t="s">
        <v>15</v>
      </c>
      <c r="B17" s="36">
        <v>0</v>
      </c>
      <c r="C17" s="36">
        <v>250</v>
      </c>
      <c r="D17" s="36">
        <v>0</v>
      </c>
      <c r="E17" s="36">
        <v>0</v>
      </c>
      <c r="F17" s="36">
        <v>0</v>
      </c>
    </row>
    <row r="18" spans="1:6" s="29" customFormat="1" ht="12.75" customHeight="1">
      <c r="A18" s="15" t="s">
        <v>16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</row>
    <row r="19" spans="1:6" s="29" customFormat="1" ht="12.75" customHeight="1">
      <c r="A19" s="15"/>
      <c r="B19" s="38"/>
      <c r="C19" s="38"/>
      <c r="D19" s="38"/>
      <c r="E19" s="38"/>
      <c r="F19" s="38"/>
    </row>
    <row r="20" spans="1:6" s="29" customFormat="1" ht="12.75" customHeight="1">
      <c r="A20" s="15" t="s">
        <v>17</v>
      </c>
      <c r="B20" s="39">
        <v>434183</v>
      </c>
      <c r="C20" s="39">
        <f>SUM(C13:C18)</f>
        <v>428529</v>
      </c>
      <c r="D20" s="39">
        <f>SUM(D13:D18)</f>
        <v>444164</v>
      </c>
      <c r="E20" s="39">
        <f>SUM(E13:E18)</f>
        <v>461374</v>
      </c>
      <c r="F20" s="39">
        <f>SUM(F13:F18)</f>
        <v>479488</v>
      </c>
    </row>
    <row r="21" spans="1:6" s="29" customFormat="1" ht="12.75" customHeight="1">
      <c r="A21" s="15"/>
      <c r="B21" s="15"/>
      <c r="C21" s="15"/>
      <c r="D21" s="15"/>
      <c r="E21" s="15"/>
      <c r="F21" s="15"/>
    </row>
    <row r="22" spans="1:6" s="29" customFormat="1" ht="12.75" customHeight="1">
      <c r="A22" s="15" t="s">
        <v>18</v>
      </c>
      <c r="B22" s="15"/>
      <c r="C22" s="15"/>
      <c r="D22" s="15"/>
      <c r="E22" s="15"/>
      <c r="F22" s="15"/>
    </row>
    <row r="23" spans="1:6" s="29" customFormat="1" ht="12.75" customHeight="1">
      <c r="A23" s="15"/>
      <c r="B23" s="15"/>
      <c r="C23" s="15"/>
      <c r="D23" s="15"/>
      <c r="E23" s="15"/>
      <c r="F23" s="15"/>
    </row>
    <row r="24" spans="1:6" s="29" customFormat="1" ht="12.75" customHeight="1">
      <c r="A24" s="15" t="s">
        <v>64</v>
      </c>
      <c r="B24" s="32">
        <v>281120</v>
      </c>
      <c r="C24" s="32">
        <f>248576+65</f>
        <v>248641</v>
      </c>
      <c r="D24" s="32">
        <v>260519</v>
      </c>
      <c r="E24" s="32">
        <v>268560</v>
      </c>
      <c r="F24" s="32">
        <v>278926</v>
      </c>
    </row>
    <row r="25" spans="1:6" s="29" customFormat="1" ht="12.75" customHeight="1">
      <c r="A25" s="15" t="s">
        <v>20</v>
      </c>
      <c r="B25" s="40">
        <v>63886</v>
      </c>
      <c r="C25" s="40">
        <f>101147-65</f>
        <v>101082</v>
      </c>
      <c r="D25" s="40">
        <v>107181</v>
      </c>
      <c r="E25" s="40">
        <v>107306</v>
      </c>
      <c r="F25" s="40">
        <v>110525</v>
      </c>
    </row>
    <row r="26" spans="1:6" s="29" customFormat="1" ht="12.75" customHeight="1">
      <c r="A26" s="15" t="s">
        <v>21</v>
      </c>
      <c r="B26" s="40">
        <v>1000</v>
      </c>
      <c r="C26" s="40">
        <v>5667</v>
      </c>
      <c r="D26" s="40">
        <v>1000</v>
      </c>
      <c r="E26" s="40">
        <v>1030</v>
      </c>
      <c r="F26" s="40">
        <v>1061</v>
      </c>
    </row>
    <row r="27" spans="1:6" s="29" customFormat="1" ht="12.75" customHeight="1">
      <c r="A27" s="15" t="s">
        <v>22</v>
      </c>
      <c r="B27" s="40">
        <v>5411</v>
      </c>
      <c r="C27" s="40">
        <v>2856</v>
      </c>
      <c r="D27" s="40">
        <v>2942</v>
      </c>
      <c r="E27" s="40">
        <v>3030</v>
      </c>
      <c r="F27" s="40">
        <v>3121</v>
      </c>
    </row>
    <row r="28" spans="1:6" s="29" customFormat="1" ht="12.75" customHeight="1">
      <c r="A28" s="15" t="s">
        <v>65</v>
      </c>
      <c r="B28" s="40">
        <v>10697</v>
      </c>
      <c r="C28" s="40">
        <v>10942</v>
      </c>
      <c r="D28" s="40">
        <v>11270</v>
      </c>
      <c r="E28" s="40">
        <v>11608</v>
      </c>
      <c r="F28" s="40">
        <v>11956</v>
      </c>
    </row>
    <row r="29" spans="1:6" s="29" customFormat="1" ht="12.75" customHeight="1">
      <c r="A29" s="15" t="s">
        <v>24</v>
      </c>
      <c r="B29" s="40">
        <v>7196</v>
      </c>
      <c r="C29" s="40">
        <v>7121</v>
      </c>
      <c r="D29" s="40">
        <v>7335</v>
      </c>
      <c r="E29" s="40">
        <v>7555</v>
      </c>
      <c r="F29" s="40">
        <v>7782</v>
      </c>
    </row>
    <row r="30" spans="1:6" s="29" customFormat="1" ht="12.75" customHeight="1">
      <c r="A30" s="15" t="s">
        <v>25</v>
      </c>
      <c r="B30" s="41">
        <v>50000</v>
      </c>
      <c r="C30" s="41">
        <v>36686</v>
      </c>
      <c r="D30" s="41">
        <v>40355</v>
      </c>
      <c r="E30" s="41">
        <v>44391</v>
      </c>
      <c r="F30" s="41">
        <v>48830</v>
      </c>
    </row>
    <row r="31" spans="1:6" s="29" customFormat="1" ht="12.75" customHeight="1">
      <c r="A31" s="15" t="s">
        <v>26</v>
      </c>
      <c r="B31" s="42">
        <v>14354</v>
      </c>
      <c r="C31" s="42">
        <v>14354</v>
      </c>
      <c r="D31" s="42">
        <v>13526</v>
      </c>
      <c r="E31" s="42">
        <v>13932</v>
      </c>
      <c r="F31" s="42">
        <v>14350</v>
      </c>
    </row>
    <row r="32" spans="1:6" s="29" customFormat="1" ht="12.75" customHeight="1">
      <c r="A32" s="15" t="s">
        <v>27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</row>
    <row r="33" spans="1:6" s="29" customFormat="1" ht="12.75" customHeight="1">
      <c r="A33" s="15"/>
      <c r="B33" s="40"/>
      <c r="C33" s="40"/>
      <c r="D33" s="40"/>
      <c r="E33" s="40"/>
      <c r="F33" s="40"/>
    </row>
    <row r="34" spans="1:6" s="29" customFormat="1" ht="12.75" customHeight="1">
      <c r="A34" s="15" t="s">
        <v>28</v>
      </c>
      <c r="B34" s="39">
        <v>433664</v>
      </c>
      <c r="C34" s="39">
        <f>SUM(C24:C32)</f>
        <v>427349</v>
      </c>
      <c r="D34" s="39">
        <f>SUM(D24:D33)</f>
        <v>444128</v>
      </c>
      <c r="E34" s="39">
        <f>SUM(E24:E32)</f>
        <v>457412</v>
      </c>
      <c r="F34" s="39">
        <f>SUM(F24:F32)</f>
        <v>476551</v>
      </c>
    </row>
    <row r="35" spans="1:6" s="29" customFormat="1" ht="12.75" customHeight="1">
      <c r="A35" s="15"/>
      <c r="B35" s="43"/>
      <c r="C35" s="43"/>
      <c r="D35" s="43"/>
      <c r="E35" s="43"/>
      <c r="F35" s="43"/>
    </row>
    <row r="36" spans="1:6" s="29" customFormat="1" ht="12.75" customHeight="1">
      <c r="A36" s="15" t="s">
        <v>29</v>
      </c>
      <c r="B36" s="40"/>
      <c r="C36" s="40"/>
      <c r="D36" s="40"/>
      <c r="E36" s="40"/>
      <c r="F36" s="40"/>
    </row>
    <row r="37" spans="1:6" s="29" customFormat="1" ht="12.75" customHeight="1" thickBot="1">
      <c r="A37" s="15" t="s">
        <v>30</v>
      </c>
      <c r="B37" s="44">
        <f>B20-B34</f>
        <v>519</v>
      </c>
      <c r="C37" s="44">
        <f>C20-C34</f>
        <v>1180</v>
      </c>
      <c r="D37" s="44">
        <f>D20-D34</f>
        <v>36</v>
      </c>
      <c r="E37" s="44">
        <f>E20-E34</f>
        <v>3962</v>
      </c>
      <c r="F37" s="44">
        <f>F20-F34</f>
        <v>2937</v>
      </c>
    </row>
    <row r="38" spans="1:6" s="29" customFormat="1" ht="12.75" customHeight="1" thickTop="1">
      <c r="A38" s="15"/>
      <c r="B38" s="45"/>
      <c r="C38" s="45"/>
      <c r="D38" s="46"/>
      <c r="E38" s="45"/>
      <c r="F38" s="45"/>
    </row>
    <row r="39" spans="1:6" s="29" customFormat="1" ht="12.75" customHeight="1">
      <c r="A39" s="15"/>
      <c r="B39" s="43"/>
      <c r="C39" s="43"/>
      <c r="D39" s="43"/>
      <c r="E39" s="43"/>
      <c r="F39" s="43"/>
    </row>
    <row r="40" spans="1:6" s="29" customFormat="1" ht="12.75" customHeight="1">
      <c r="A40" s="15" t="s">
        <v>31</v>
      </c>
      <c r="B40" s="45"/>
      <c r="C40" s="45">
        <v>94690</v>
      </c>
      <c r="D40" s="45">
        <f>C48</f>
        <v>95870</v>
      </c>
      <c r="E40" s="45">
        <f>D48</f>
        <v>95906</v>
      </c>
      <c r="F40" s="45">
        <f>E48</f>
        <v>99868</v>
      </c>
    </row>
    <row r="41" spans="1:6" s="29" customFormat="1" ht="12.75" customHeight="1">
      <c r="A41" s="15"/>
      <c r="B41" s="43"/>
      <c r="C41" s="43"/>
      <c r="D41" s="43"/>
      <c r="E41" s="43"/>
      <c r="F41" s="43"/>
    </row>
    <row r="42" spans="1:6" s="29" customFormat="1" ht="12.75" customHeight="1">
      <c r="A42" s="15" t="s">
        <v>29</v>
      </c>
      <c r="B42" s="30"/>
      <c r="C42" s="47"/>
      <c r="D42" s="47"/>
      <c r="E42" s="47"/>
      <c r="F42" s="48"/>
    </row>
    <row r="43" spans="1:6" ht="12.75" customHeight="1">
      <c r="A43" s="15" t="s">
        <v>30</v>
      </c>
      <c r="B43" s="49"/>
      <c r="C43" s="50">
        <f>C20-C34</f>
        <v>1180</v>
      </c>
      <c r="D43" s="51">
        <f>D20-D34</f>
        <v>36</v>
      </c>
      <c r="E43" s="50">
        <f>E20-E34</f>
        <v>3962</v>
      </c>
      <c r="F43" s="50">
        <f>F37</f>
        <v>2937</v>
      </c>
    </row>
    <row r="44" ht="12.75" customHeight="1">
      <c r="A44" s="15"/>
    </row>
    <row r="45" ht="12.75" customHeight="1">
      <c r="A45" s="15" t="s">
        <v>32</v>
      </c>
    </row>
    <row r="46" spans="1:6" ht="12.75" customHeight="1">
      <c r="A46" s="15" t="s">
        <v>66</v>
      </c>
      <c r="C46" s="52">
        <v>0</v>
      </c>
      <c r="D46" s="52">
        <v>0</v>
      </c>
      <c r="E46" s="52">
        <v>0</v>
      </c>
      <c r="F46" s="52">
        <v>0</v>
      </c>
    </row>
    <row r="47" ht="12.75" customHeight="1">
      <c r="A47" s="15"/>
    </row>
    <row r="48" spans="1:6" ht="12.75" customHeight="1" thickBot="1">
      <c r="A48" s="15" t="s">
        <v>34</v>
      </c>
      <c r="C48" s="44">
        <f>SUM(C43+C40)</f>
        <v>95870</v>
      </c>
      <c r="D48" s="44">
        <f>SUM(D43+D40)</f>
        <v>95906</v>
      </c>
      <c r="E48" s="44">
        <f>SUM(E43+E40)</f>
        <v>99868</v>
      </c>
      <c r="F48" s="44">
        <f>SUM(F43+F40)</f>
        <v>102805</v>
      </c>
    </row>
    <row r="49" ht="12.75" customHeight="1" thickTop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4">
    <mergeCell ref="A1:F1"/>
    <mergeCell ref="A2:F2"/>
    <mergeCell ref="A3:F3"/>
    <mergeCell ref="A4:F4"/>
  </mergeCells>
  <printOptions/>
  <pageMargins left="0.75" right="0.5" top="1" bottom="1" header="0.4" footer="1.2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5">
      <selection activeCell="C37" sqref="C37"/>
    </sheetView>
  </sheetViews>
  <sheetFormatPr defaultColWidth="9.140625" defaultRowHeight="12.75"/>
  <cols>
    <col min="1" max="1" width="31.140625" style="0" customWidth="1"/>
    <col min="2" max="2" width="11.8515625" style="0" customWidth="1"/>
    <col min="3" max="3" width="11.7109375" style="0" customWidth="1"/>
    <col min="4" max="6" width="11.8515625" style="0" customWidth="1"/>
  </cols>
  <sheetData>
    <row r="1" spans="1:6" ht="12.75" customHeight="1">
      <c r="A1" s="75" t="s">
        <v>0</v>
      </c>
      <c r="B1" s="75"/>
      <c r="C1" s="75"/>
      <c r="D1" s="75"/>
      <c r="E1" s="75"/>
      <c r="F1" s="75"/>
    </row>
    <row r="2" spans="1:6" ht="12.75" customHeight="1">
      <c r="A2" s="75" t="s">
        <v>67</v>
      </c>
      <c r="B2" s="75"/>
      <c r="C2" s="75"/>
      <c r="D2" s="75"/>
      <c r="E2" s="75"/>
      <c r="F2" s="75"/>
    </row>
    <row r="3" spans="1:6" ht="12.75" customHeight="1">
      <c r="A3" s="75" t="s">
        <v>2</v>
      </c>
      <c r="B3" s="75"/>
      <c r="C3" s="75"/>
      <c r="D3" s="75"/>
      <c r="E3" s="75"/>
      <c r="F3" s="75"/>
    </row>
    <row r="4" spans="1:6" ht="12.75">
      <c r="A4" s="75" t="s">
        <v>3</v>
      </c>
      <c r="B4" s="75"/>
      <c r="C4" s="75"/>
      <c r="D4" s="75"/>
      <c r="E4" s="75"/>
      <c r="F4" s="75"/>
    </row>
    <row r="5" ht="15" customHeight="1"/>
    <row r="7" spans="2:6" s="15" customFormat="1" ht="12.75">
      <c r="B7" s="14"/>
      <c r="D7" s="14"/>
      <c r="E7" s="14"/>
      <c r="F7" s="14"/>
    </row>
    <row r="8" spans="2:6" s="15" customFormat="1" ht="12.75">
      <c r="B8" s="14" t="s">
        <v>4</v>
      </c>
      <c r="C8" s="14" t="s">
        <v>4</v>
      </c>
      <c r="D8" s="14" t="s">
        <v>5</v>
      </c>
      <c r="E8" s="14" t="s">
        <v>6</v>
      </c>
      <c r="F8" s="14" t="s">
        <v>7</v>
      </c>
    </row>
    <row r="9" spans="2:6" s="15" customFormat="1" ht="12.75">
      <c r="B9" s="16" t="s">
        <v>8</v>
      </c>
      <c r="C9" s="16" t="s">
        <v>9</v>
      </c>
      <c r="D9" s="16" t="s">
        <v>8</v>
      </c>
      <c r="E9" s="16" t="s">
        <v>8</v>
      </c>
      <c r="F9" s="16" t="s">
        <v>8</v>
      </c>
    </row>
    <row r="10" spans="1:6" ht="12.75">
      <c r="A10" s="23"/>
      <c r="B10" s="53"/>
      <c r="C10" s="53"/>
      <c r="D10" s="53"/>
      <c r="E10" s="53"/>
      <c r="F10" s="53"/>
    </row>
    <row r="11" spans="1:6" ht="12.75">
      <c r="A11" s="23" t="s">
        <v>10</v>
      </c>
      <c r="B11" s="53"/>
      <c r="C11" s="53"/>
      <c r="D11" s="53"/>
      <c r="E11" s="53"/>
      <c r="F11" s="53"/>
    </row>
    <row r="12" spans="1:6" ht="12.75">
      <c r="A12" s="23"/>
      <c r="B12" s="53"/>
      <c r="C12" s="53"/>
      <c r="D12" s="53"/>
      <c r="E12" s="53"/>
      <c r="F12" s="53"/>
    </row>
    <row r="13" spans="1:6" ht="12.75">
      <c r="A13" s="23" t="s">
        <v>11</v>
      </c>
      <c r="B13" s="54">
        <v>560786</v>
      </c>
      <c r="C13" s="54">
        <v>505140</v>
      </c>
      <c r="D13" s="54">
        <v>714119</v>
      </c>
      <c r="E13" s="54">
        <v>744112</v>
      </c>
      <c r="F13" s="54">
        <f>E13*1.042</f>
        <v>775364.704</v>
      </c>
    </row>
    <row r="14" spans="1:6" ht="12.75">
      <c r="A14" s="23" t="s">
        <v>12</v>
      </c>
      <c r="B14" s="55">
        <v>0</v>
      </c>
      <c r="C14" s="55">
        <v>0</v>
      </c>
      <c r="D14" s="55">
        <v>0</v>
      </c>
      <c r="E14" s="55">
        <f aca="true" t="shared" si="0" ref="E14:F18">(D14*1.04)</f>
        <v>0</v>
      </c>
      <c r="F14" s="55">
        <f t="shared" si="0"/>
        <v>0</v>
      </c>
    </row>
    <row r="15" spans="1:6" ht="12.75">
      <c r="A15" s="23" t="s">
        <v>13</v>
      </c>
      <c r="B15" s="55">
        <v>0</v>
      </c>
      <c r="C15" s="55">
        <v>0</v>
      </c>
      <c r="D15" s="55">
        <v>0</v>
      </c>
      <c r="E15" s="55">
        <f t="shared" si="0"/>
        <v>0</v>
      </c>
      <c r="F15" s="55">
        <f t="shared" si="0"/>
        <v>0</v>
      </c>
    </row>
    <row r="16" spans="1:6" ht="12.75">
      <c r="A16" s="23" t="s">
        <v>14</v>
      </c>
      <c r="B16" s="55">
        <v>0</v>
      </c>
      <c r="C16" s="55">
        <v>50000</v>
      </c>
      <c r="D16" s="55">
        <v>0</v>
      </c>
      <c r="E16" s="55">
        <f t="shared" si="0"/>
        <v>0</v>
      </c>
      <c r="F16" s="55">
        <f t="shared" si="0"/>
        <v>0</v>
      </c>
    </row>
    <row r="17" spans="1:6" ht="12.75">
      <c r="A17" s="23" t="s">
        <v>15</v>
      </c>
      <c r="B17" s="55">
        <v>0</v>
      </c>
      <c r="C17" s="55">
        <v>935</v>
      </c>
      <c r="D17" s="55">
        <v>0</v>
      </c>
      <c r="E17" s="55">
        <f t="shared" si="0"/>
        <v>0</v>
      </c>
      <c r="F17" s="55">
        <f t="shared" si="0"/>
        <v>0</v>
      </c>
    </row>
    <row r="18" spans="1:6" ht="12.75">
      <c r="A18" s="23" t="s">
        <v>16</v>
      </c>
      <c r="B18" s="55">
        <v>0</v>
      </c>
      <c r="C18" s="55">
        <v>0</v>
      </c>
      <c r="D18" s="55">
        <v>0</v>
      </c>
      <c r="E18" s="55">
        <f t="shared" si="0"/>
        <v>0</v>
      </c>
      <c r="F18" s="55">
        <f t="shared" si="0"/>
        <v>0</v>
      </c>
    </row>
    <row r="19" spans="1:6" ht="12.75">
      <c r="A19" s="23"/>
      <c r="B19" s="56"/>
      <c r="C19" s="56"/>
      <c r="D19" s="56"/>
      <c r="E19" s="56"/>
      <c r="F19" s="56"/>
    </row>
    <row r="20" spans="1:6" ht="12.75">
      <c r="A20" s="23" t="s">
        <v>17</v>
      </c>
      <c r="B20" s="57">
        <f>SUM(B13:B19)</f>
        <v>560786</v>
      </c>
      <c r="C20" s="57">
        <f>SUM(C13:C19)</f>
        <v>556075</v>
      </c>
      <c r="D20" s="57">
        <f>SUM(D13:D19)</f>
        <v>714119</v>
      </c>
      <c r="E20" s="57">
        <f>SUM(E13:E19)</f>
        <v>744112</v>
      </c>
      <c r="F20" s="57">
        <f>SUM(F13:F19)</f>
        <v>775364.704</v>
      </c>
    </row>
    <row r="21" spans="1:6" ht="12.75">
      <c r="A21" s="23"/>
      <c r="B21" s="54"/>
      <c r="C21" s="54"/>
      <c r="D21" s="54"/>
      <c r="E21" s="54"/>
      <c r="F21" s="54"/>
    </row>
    <row r="22" spans="1:6" ht="12.75">
      <c r="A22" s="23" t="s">
        <v>18</v>
      </c>
      <c r="B22" s="54"/>
      <c r="C22" s="54"/>
      <c r="D22" s="54"/>
      <c r="E22" s="54"/>
      <c r="F22" s="54"/>
    </row>
    <row r="23" spans="1:6" ht="12.75">
      <c r="A23" s="23"/>
      <c r="B23" s="54"/>
      <c r="C23" s="54"/>
      <c r="D23" s="54"/>
      <c r="E23" s="54"/>
      <c r="F23" s="54"/>
    </row>
    <row r="24" spans="1:6" ht="12.75">
      <c r="A24" s="23" t="s">
        <v>19</v>
      </c>
      <c r="B24" s="54">
        <v>485677</v>
      </c>
      <c r="C24" s="54">
        <v>485491</v>
      </c>
      <c r="D24" s="54">
        <v>638271</v>
      </c>
      <c r="E24" s="54">
        <v>663802</v>
      </c>
      <c r="F24" s="54">
        <v>690354</v>
      </c>
    </row>
    <row r="25" spans="1:6" ht="12.75">
      <c r="A25" s="23" t="s">
        <v>20</v>
      </c>
      <c r="B25" s="55">
        <v>75109</v>
      </c>
      <c r="C25" s="55">
        <v>67848</v>
      </c>
      <c r="D25" s="55">
        <v>75268</v>
      </c>
      <c r="E25" s="55">
        <v>78279</v>
      </c>
      <c r="F25" s="55">
        <v>81410</v>
      </c>
    </row>
    <row r="26" spans="1:6" ht="12.75">
      <c r="A26" s="23" t="s">
        <v>21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</row>
    <row r="27" spans="1:6" ht="12.75">
      <c r="A27" s="23" t="s">
        <v>22</v>
      </c>
      <c r="B27" s="55">
        <v>0</v>
      </c>
      <c r="C27" s="55">
        <v>0</v>
      </c>
      <c r="D27" s="55">
        <v>0</v>
      </c>
      <c r="E27" s="55">
        <f aca="true" t="shared" si="1" ref="E27:F31">(D27*1.04)</f>
        <v>0</v>
      </c>
      <c r="F27" s="55">
        <f t="shared" si="1"/>
        <v>0</v>
      </c>
    </row>
    <row r="28" spans="1:6" ht="12.75">
      <c r="A28" s="23" t="s">
        <v>68</v>
      </c>
      <c r="B28" s="55">
        <v>0</v>
      </c>
      <c r="C28" s="55">
        <v>0</v>
      </c>
      <c r="D28" s="55">
        <v>0</v>
      </c>
      <c r="E28" s="55">
        <f t="shared" si="1"/>
        <v>0</v>
      </c>
      <c r="F28" s="55">
        <f t="shared" si="1"/>
        <v>0</v>
      </c>
    </row>
    <row r="29" spans="1:6" ht="12.75">
      <c r="A29" s="23" t="s">
        <v>24</v>
      </c>
      <c r="B29" s="55">
        <v>0</v>
      </c>
      <c r="C29" s="55">
        <v>0</v>
      </c>
      <c r="D29" s="55">
        <v>0</v>
      </c>
      <c r="E29" s="55">
        <f t="shared" si="1"/>
        <v>0</v>
      </c>
      <c r="F29" s="55">
        <f t="shared" si="1"/>
        <v>0</v>
      </c>
    </row>
    <row r="30" spans="1:6" ht="12.75">
      <c r="A30" s="23" t="s">
        <v>25</v>
      </c>
      <c r="B30" s="55">
        <v>0</v>
      </c>
      <c r="C30" s="55">
        <v>0</v>
      </c>
      <c r="D30" s="55">
        <v>0</v>
      </c>
      <c r="E30" s="55">
        <f t="shared" si="1"/>
        <v>0</v>
      </c>
      <c r="F30" s="55">
        <f t="shared" si="1"/>
        <v>0</v>
      </c>
    </row>
    <row r="31" spans="1:6" ht="12.75">
      <c r="A31" s="23" t="s">
        <v>26</v>
      </c>
      <c r="B31" s="55">
        <v>0</v>
      </c>
      <c r="C31" s="55">
        <v>0</v>
      </c>
      <c r="D31" s="55">
        <v>0</v>
      </c>
      <c r="E31" s="55">
        <f t="shared" si="1"/>
        <v>0</v>
      </c>
      <c r="F31" s="55">
        <f t="shared" si="1"/>
        <v>0</v>
      </c>
    </row>
    <row r="32" spans="1:6" ht="12.75">
      <c r="A32" s="23" t="s">
        <v>27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</row>
    <row r="33" spans="1:6" ht="12.75">
      <c r="A33" s="23"/>
      <c r="B33" s="56"/>
      <c r="C33" s="56"/>
      <c r="D33" s="56"/>
      <c r="E33" s="56"/>
      <c r="F33" s="56"/>
    </row>
    <row r="34" spans="1:6" ht="12.75">
      <c r="A34" s="23" t="s">
        <v>28</v>
      </c>
      <c r="B34" s="57">
        <f>SUM(B24:B33)</f>
        <v>560786</v>
      </c>
      <c r="C34" s="57">
        <f>SUM(C24:C33)</f>
        <v>553339</v>
      </c>
      <c r="D34" s="57">
        <f>SUM(D24:D33)</f>
        <v>713539</v>
      </c>
      <c r="E34" s="57">
        <f>SUM(E24:E33)</f>
        <v>742081</v>
      </c>
      <c r="F34" s="57">
        <f>SUM(F24:F33)</f>
        <v>771764</v>
      </c>
    </row>
    <row r="35" spans="1:6" ht="12.75">
      <c r="A35" s="23"/>
      <c r="B35" s="54"/>
      <c r="C35" s="54"/>
      <c r="D35" s="54"/>
      <c r="E35" s="54"/>
      <c r="F35" s="54"/>
    </row>
    <row r="36" spans="1:6" ht="12.75">
      <c r="A36" s="23" t="s">
        <v>29</v>
      </c>
      <c r="B36" s="54"/>
      <c r="C36" s="54"/>
      <c r="D36" s="54"/>
      <c r="E36" s="54"/>
      <c r="F36" s="54"/>
    </row>
    <row r="37" spans="1:6" ht="13.5" thickBot="1">
      <c r="A37" s="23" t="s">
        <v>30</v>
      </c>
      <c r="B37" s="58">
        <f>+B20-B34</f>
        <v>0</v>
      </c>
      <c r="C37" s="58">
        <f>+C20-C34</f>
        <v>2736</v>
      </c>
      <c r="D37" s="58">
        <f>+D20-D34</f>
        <v>580</v>
      </c>
      <c r="E37" s="58">
        <f>+E20-E34</f>
        <v>2031</v>
      </c>
      <c r="F37" s="58">
        <f>+F20-F34</f>
        <v>3600.704000000027</v>
      </c>
    </row>
    <row r="38" spans="1:6" ht="13.5" thickTop="1">
      <c r="A38" s="23"/>
      <c r="B38" s="54"/>
      <c r="C38" s="54"/>
      <c r="D38" s="54"/>
      <c r="E38" s="54"/>
      <c r="F38" s="54"/>
    </row>
    <row r="39" spans="1:6" ht="12.75">
      <c r="A39" s="23"/>
      <c r="B39" s="54"/>
      <c r="C39" s="54"/>
      <c r="D39" s="54"/>
      <c r="E39" s="54"/>
      <c r="F39" s="54"/>
    </row>
    <row r="40" spans="1:6" ht="12.75">
      <c r="A40" s="23" t="s">
        <v>31</v>
      </c>
      <c r="B40" s="54"/>
      <c r="C40" s="54">
        <v>107894</v>
      </c>
      <c r="D40" s="54">
        <f>C48</f>
        <v>110630</v>
      </c>
      <c r="E40" s="54">
        <f>D48</f>
        <v>111210</v>
      </c>
      <c r="F40" s="54">
        <f>E48</f>
        <v>113241</v>
      </c>
    </row>
    <row r="41" spans="1:6" ht="12.75">
      <c r="A41" s="23"/>
      <c r="B41" s="54"/>
      <c r="C41" s="54"/>
      <c r="D41" s="54"/>
      <c r="E41" s="54"/>
      <c r="F41" s="54"/>
    </row>
    <row r="42" spans="1:6" ht="12.75">
      <c r="A42" s="23" t="s">
        <v>29</v>
      </c>
      <c r="B42" s="54"/>
      <c r="C42" s="54"/>
      <c r="D42" s="54"/>
      <c r="E42" s="54"/>
      <c r="F42" s="54"/>
    </row>
    <row r="43" spans="1:6" ht="12.75">
      <c r="A43" s="23" t="s">
        <v>30</v>
      </c>
      <c r="B43" s="55"/>
      <c r="C43" s="55">
        <f>C37</f>
        <v>2736</v>
      </c>
      <c r="D43" s="55">
        <f>D37</f>
        <v>580</v>
      </c>
      <c r="E43" s="55">
        <f>E37</f>
        <v>2031</v>
      </c>
      <c r="F43" s="55">
        <f>F37</f>
        <v>3600.704000000027</v>
      </c>
    </row>
    <row r="44" spans="1:6" ht="12.75">
      <c r="A44" s="23"/>
      <c r="B44" s="54"/>
      <c r="C44" s="54"/>
      <c r="D44" s="54"/>
      <c r="E44" s="54"/>
      <c r="F44" s="55">
        <f>(E44*1.04)</f>
        <v>0</v>
      </c>
    </row>
    <row r="45" spans="1:6" ht="12.75">
      <c r="A45" s="23" t="s">
        <v>32</v>
      </c>
      <c r="B45" s="54"/>
      <c r="C45" s="54"/>
      <c r="D45" s="54"/>
      <c r="E45" s="54"/>
      <c r="F45" s="55">
        <v>0</v>
      </c>
    </row>
    <row r="46" spans="1:6" ht="12.75">
      <c r="A46" s="23" t="s">
        <v>58</v>
      </c>
      <c r="B46" s="55"/>
      <c r="C46" s="59">
        <v>0</v>
      </c>
      <c r="D46" s="59">
        <v>0</v>
      </c>
      <c r="E46" s="59">
        <v>0</v>
      </c>
      <c r="F46" s="59">
        <v>0</v>
      </c>
    </row>
    <row r="47" spans="1:6" ht="12.75">
      <c r="A47" s="23"/>
      <c r="B47" s="54"/>
      <c r="C47" s="54"/>
      <c r="D47" s="54"/>
      <c r="E47" s="54"/>
      <c r="F47" s="54"/>
    </row>
    <row r="48" spans="1:6" ht="13.5" thickBot="1">
      <c r="A48" s="23" t="s">
        <v>34</v>
      </c>
      <c r="B48" s="54"/>
      <c r="C48" s="58">
        <f>C40+C43-C46</f>
        <v>110630</v>
      </c>
      <c r="D48" s="58">
        <f>D40+D43-D46</f>
        <v>111210</v>
      </c>
      <c r="E48" s="58">
        <f>E40+E43-E46</f>
        <v>113241</v>
      </c>
      <c r="F48" s="58">
        <f>F40+F43-F46</f>
        <v>116841.70400000003</v>
      </c>
    </row>
    <row r="49" spans="1:6" ht="13.5" thickTop="1">
      <c r="A49" s="23"/>
      <c r="B49" s="23"/>
      <c r="C49" s="23"/>
      <c r="D49" s="23"/>
      <c r="E49" s="23"/>
      <c r="F49" s="23"/>
    </row>
  </sheetData>
  <mergeCells count="4">
    <mergeCell ref="A1:F1"/>
    <mergeCell ref="A4:F4"/>
    <mergeCell ref="A2:F2"/>
    <mergeCell ref="A3:F3"/>
  </mergeCells>
  <printOptions/>
  <pageMargins left="0.75" right="0.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 topLeftCell="A27">
      <selection activeCell="D29" sqref="D29"/>
    </sheetView>
  </sheetViews>
  <sheetFormatPr defaultColWidth="9.140625" defaultRowHeight="12.75"/>
  <cols>
    <col min="1" max="1" width="33.7109375" style="15" customWidth="1"/>
    <col min="2" max="2" width="11.421875" style="15" customWidth="1"/>
    <col min="3" max="6" width="11.7109375" style="15" customWidth="1"/>
    <col min="7" max="8" width="9.140625" style="15" customWidth="1"/>
    <col min="9" max="9" width="19.00390625" style="15" customWidth="1"/>
    <col min="10" max="10" width="2.00390625" style="15" customWidth="1"/>
    <col min="11" max="11" width="10.421875" style="15" customWidth="1"/>
    <col min="12" max="12" width="10.00390625" style="15" customWidth="1"/>
    <col min="13" max="13" width="9.7109375" style="15" customWidth="1"/>
    <col min="14" max="14" width="10.00390625" style="15" customWidth="1"/>
    <col min="15" max="15" width="10.28125" style="15" customWidth="1"/>
    <col min="16" max="16" width="11.28125" style="15" customWidth="1"/>
    <col min="17" max="17" width="11.57421875" style="15" bestFit="1" customWidth="1"/>
    <col min="18" max="18" width="9.140625" style="15" customWidth="1"/>
    <col min="19" max="19" width="9.8515625" style="15" bestFit="1" customWidth="1"/>
    <col min="20" max="20" width="9.140625" style="15" customWidth="1"/>
    <col min="21" max="21" width="11.57421875" style="15" bestFit="1" customWidth="1"/>
    <col min="22" max="23" width="9.140625" style="15" customWidth="1"/>
    <col min="24" max="24" width="11.7109375" style="15" customWidth="1"/>
    <col min="25" max="25" width="10.8515625" style="15" customWidth="1"/>
    <col min="26" max="26" width="12.7109375" style="15" customWidth="1"/>
    <col min="27" max="27" width="12.140625" style="15" customWidth="1"/>
    <col min="28" max="28" width="11.28125" style="15" customWidth="1"/>
    <col min="29" max="29" width="9.8515625" style="15" customWidth="1"/>
    <col min="30" max="30" width="12.28125" style="15" customWidth="1"/>
    <col min="31" max="31" width="9.140625" style="15" customWidth="1"/>
    <col min="32" max="32" width="10.28125" style="15" customWidth="1"/>
    <col min="33" max="33" width="9.140625" style="15" customWidth="1"/>
    <col min="34" max="34" width="11.8515625" style="15" customWidth="1"/>
    <col min="35" max="16384" width="9.140625" style="15" customWidth="1"/>
  </cols>
  <sheetData>
    <row r="1" spans="1:6" ht="12.75">
      <c r="A1" s="75" t="s">
        <v>0</v>
      </c>
      <c r="B1" s="75"/>
      <c r="C1" s="75"/>
      <c r="D1" s="75"/>
      <c r="E1" s="75"/>
      <c r="F1" s="75"/>
    </row>
    <row r="2" spans="1:6" ht="12.75">
      <c r="A2" s="75" t="s">
        <v>69</v>
      </c>
      <c r="B2" s="75"/>
      <c r="C2" s="75"/>
      <c r="D2" s="75"/>
      <c r="E2" s="75"/>
      <c r="F2" s="75"/>
    </row>
    <row r="3" spans="1:6" ht="12.75">
      <c r="A3" s="75" t="s">
        <v>2</v>
      </c>
      <c r="B3" s="75"/>
      <c r="C3" s="75"/>
      <c r="D3" s="75"/>
      <c r="E3" s="75"/>
      <c r="F3" s="75"/>
    </row>
    <row r="4" spans="1:6" ht="12.75">
      <c r="A4" s="75" t="s">
        <v>3</v>
      </c>
      <c r="B4" s="75"/>
      <c r="C4" s="75"/>
      <c r="D4" s="75"/>
      <c r="E4" s="75"/>
      <c r="F4" s="75"/>
    </row>
    <row r="7" spans="4:6" ht="12.75">
      <c r="D7" s="14"/>
      <c r="E7" s="14"/>
      <c r="F7" s="14"/>
    </row>
    <row r="8" spans="2:6" ht="12.75">
      <c r="B8" s="14" t="s">
        <v>4</v>
      </c>
      <c r="C8" s="14" t="s">
        <v>4</v>
      </c>
      <c r="D8" s="14" t="s">
        <v>5</v>
      </c>
      <c r="E8" s="14" t="s">
        <v>6</v>
      </c>
      <c r="F8" s="14" t="s">
        <v>7</v>
      </c>
    </row>
    <row r="9" spans="2:6" ht="12.75">
      <c r="B9" s="16" t="s">
        <v>8</v>
      </c>
      <c r="C9" s="16" t="s">
        <v>9</v>
      </c>
      <c r="D9" s="16" t="s">
        <v>8</v>
      </c>
      <c r="E9" s="16" t="s">
        <v>8</v>
      </c>
      <c r="F9" s="16" t="s">
        <v>8</v>
      </c>
    </row>
    <row r="11" ht="12.75">
      <c r="A11" s="15" t="s">
        <v>10</v>
      </c>
    </row>
    <row r="13" spans="1:6" ht="12.75">
      <c r="A13" s="15" t="s">
        <v>11</v>
      </c>
      <c r="B13" s="60">
        <v>790380</v>
      </c>
      <c r="C13" s="60">
        <v>940597</v>
      </c>
      <c r="D13" s="60">
        <v>887130</v>
      </c>
      <c r="E13" s="60">
        <v>918593</v>
      </c>
      <c r="F13" s="60">
        <v>945412</v>
      </c>
    </row>
    <row r="14" spans="1:6" ht="12.75">
      <c r="A14" s="15" t="s">
        <v>12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</row>
    <row r="15" spans="1:6" ht="12.75">
      <c r="A15" s="15" t="s">
        <v>13</v>
      </c>
      <c r="B15" s="18">
        <v>824336</v>
      </c>
      <c r="C15" s="18">
        <v>824336</v>
      </c>
      <c r="D15" s="18">
        <v>847417</v>
      </c>
      <c r="E15" s="18">
        <v>872840</v>
      </c>
      <c r="F15" s="18">
        <v>899025</v>
      </c>
    </row>
    <row r="16" spans="1:6" ht="12.75">
      <c r="A16" s="15" t="s">
        <v>14</v>
      </c>
      <c r="B16" s="61">
        <v>167319</v>
      </c>
      <c r="C16" s="61">
        <v>166592</v>
      </c>
      <c r="D16" s="61">
        <v>171319</v>
      </c>
      <c r="E16" s="61">
        <v>171319</v>
      </c>
      <c r="F16" s="61">
        <v>171319</v>
      </c>
    </row>
    <row r="17" spans="1:6" ht="12.75">
      <c r="A17" s="15" t="s">
        <v>15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</row>
    <row r="18" spans="1:6" ht="12.75">
      <c r="A18" s="15" t="s">
        <v>16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</row>
    <row r="20" spans="1:6" ht="12.75">
      <c r="A20" s="15" t="s">
        <v>17</v>
      </c>
      <c r="B20" s="20">
        <f>SUM(B13:B19)</f>
        <v>1782035</v>
      </c>
      <c r="C20" s="20">
        <f>SUM(C13:C19)</f>
        <v>1931525</v>
      </c>
      <c r="D20" s="20">
        <f>SUM(D13:D19)</f>
        <v>1905866</v>
      </c>
      <c r="E20" s="20">
        <f>SUM(E13:E19)</f>
        <v>1962752</v>
      </c>
      <c r="F20" s="20">
        <f>SUM(F13:F19)</f>
        <v>2015756</v>
      </c>
    </row>
    <row r="22" ht="12.75">
      <c r="A22" s="15" t="s">
        <v>18</v>
      </c>
    </row>
    <row r="24" spans="1:6" ht="12.75">
      <c r="A24" s="15" t="s">
        <v>19</v>
      </c>
      <c r="B24" s="17">
        <v>837804</v>
      </c>
      <c r="C24" s="17">
        <v>698455</v>
      </c>
      <c r="D24" s="60">
        <v>871316</v>
      </c>
      <c r="E24" s="60">
        <v>938594</v>
      </c>
      <c r="F24" s="60">
        <v>980398</v>
      </c>
    </row>
    <row r="25" spans="1:6" ht="12.75">
      <c r="A25" s="15" t="s">
        <v>20</v>
      </c>
      <c r="B25" s="18">
        <v>194000</v>
      </c>
      <c r="C25" s="18">
        <v>253949</v>
      </c>
      <c r="D25" s="18">
        <v>201247</v>
      </c>
      <c r="E25" s="18">
        <v>215662</v>
      </c>
      <c r="F25" s="62">
        <v>222132</v>
      </c>
    </row>
    <row r="26" spans="1:6" ht="12.75">
      <c r="A26" s="15" t="s">
        <v>21</v>
      </c>
      <c r="B26" s="18">
        <v>30000</v>
      </c>
      <c r="C26" s="18">
        <v>75718</v>
      </c>
      <c r="D26" s="18">
        <v>68903</v>
      </c>
      <c r="E26" s="18">
        <v>50970</v>
      </c>
      <c r="F26" s="62">
        <v>52499</v>
      </c>
    </row>
    <row r="27" spans="1:6" ht="12.75">
      <c r="A27" s="15" t="s">
        <v>22</v>
      </c>
      <c r="B27" s="18">
        <v>19717</v>
      </c>
      <c r="C27" s="18">
        <v>15627</v>
      </c>
      <c r="D27" s="18">
        <v>21555</v>
      </c>
      <c r="E27" s="62">
        <v>27276</v>
      </c>
      <c r="F27" s="62">
        <v>28094</v>
      </c>
    </row>
    <row r="28" spans="1:6" ht="12.75">
      <c r="A28" s="15" t="s">
        <v>23</v>
      </c>
      <c r="B28" s="18">
        <v>233903</v>
      </c>
      <c r="C28" s="18">
        <v>122086</v>
      </c>
      <c r="D28" s="63">
        <v>255352</v>
      </c>
      <c r="E28" s="62">
        <v>233435</v>
      </c>
      <c r="F28" s="62">
        <v>212715</v>
      </c>
    </row>
    <row r="29" spans="1:6" ht="12.75">
      <c r="A29" s="15" t="s">
        <v>24</v>
      </c>
      <c r="B29" s="18">
        <v>230124</v>
      </c>
      <c r="C29" s="18">
        <v>227748</v>
      </c>
      <c r="D29" s="61">
        <v>233893</v>
      </c>
      <c r="E29" s="61">
        <v>283015</v>
      </c>
      <c r="F29" s="64">
        <v>305006</v>
      </c>
    </row>
    <row r="30" spans="1:6" ht="12.75">
      <c r="A30" s="15" t="s">
        <v>25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</row>
    <row r="31" spans="1:6" ht="12.75">
      <c r="A31" s="15" t="s">
        <v>26</v>
      </c>
      <c r="B31" s="61">
        <v>201268</v>
      </c>
      <c r="C31" s="61">
        <v>201268</v>
      </c>
      <c r="D31" s="18">
        <v>212150</v>
      </c>
      <c r="E31" s="18">
        <v>213800</v>
      </c>
      <c r="F31" s="62">
        <v>214912</v>
      </c>
    </row>
    <row r="32" spans="1:6" ht="12.75">
      <c r="A32" s="15" t="s">
        <v>27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</row>
    <row r="34" spans="1:6" ht="12.75">
      <c r="A34" s="15" t="s">
        <v>28</v>
      </c>
      <c r="B34" s="20">
        <f>SUM(B24:B33)</f>
        <v>1746816</v>
      </c>
      <c r="C34" s="20">
        <f>SUM(C24:C33)</f>
        <v>1594851</v>
      </c>
      <c r="D34" s="20">
        <f>SUM(D24:D33)</f>
        <v>1864416</v>
      </c>
      <c r="E34" s="20">
        <f>SUM(E24:E33)</f>
        <v>1962752</v>
      </c>
      <c r="F34" s="20">
        <f>SUM(F24:F33)</f>
        <v>2015756</v>
      </c>
    </row>
    <row r="36" ht="12.75">
      <c r="A36" s="15" t="s">
        <v>29</v>
      </c>
    </row>
    <row r="37" spans="1:6" ht="13.5" thickBot="1">
      <c r="A37" s="15" t="s">
        <v>30</v>
      </c>
      <c r="B37" s="21">
        <f>+B20-B34</f>
        <v>35219</v>
      </c>
      <c r="C37" s="21">
        <f>+C20-C34</f>
        <v>336674</v>
      </c>
      <c r="D37" s="21">
        <f>+D20-D34</f>
        <v>41450</v>
      </c>
      <c r="E37" s="21">
        <f>+E20-E34</f>
        <v>0</v>
      </c>
      <c r="F37" s="21">
        <f>+F20-F34</f>
        <v>0</v>
      </c>
    </row>
    <row r="38" ht="13.5" thickTop="1"/>
    <row r="40" spans="1:6" ht="12.75">
      <c r="A40" s="15" t="s">
        <v>31</v>
      </c>
      <c r="B40" s="17"/>
      <c r="C40" s="17">
        <v>0</v>
      </c>
      <c r="D40" s="17">
        <v>0</v>
      </c>
      <c r="E40" s="17">
        <v>0</v>
      </c>
      <c r="F40" s="17">
        <v>0</v>
      </c>
    </row>
    <row r="42" ht="12.75">
      <c r="A42" s="15" t="s">
        <v>29</v>
      </c>
    </row>
    <row r="43" spans="1:6" ht="12.75">
      <c r="A43" s="15" t="s">
        <v>30</v>
      </c>
      <c r="B43" s="18"/>
      <c r="C43" s="18">
        <f>C37</f>
        <v>336674</v>
      </c>
      <c r="D43" s="18">
        <f>D37</f>
        <v>41450</v>
      </c>
      <c r="E43" s="18">
        <f>E37</f>
        <v>0</v>
      </c>
      <c r="F43" s="18">
        <f>F37</f>
        <v>0</v>
      </c>
    </row>
    <row r="44" spans="2:6" ht="12.75">
      <c r="B44" s="18"/>
      <c r="C44" s="18"/>
      <c r="D44" s="18"/>
      <c r="E44" s="18"/>
      <c r="F44" s="18"/>
    </row>
    <row r="45" spans="1:6" ht="12.75">
      <c r="A45" s="15" t="s">
        <v>32</v>
      </c>
      <c r="B45" s="18"/>
      <c r="C45" s="18"/>
      <c r="D45" s="18"/>
      <c r="E45" s="18"/>
      <c r="F45" s="18"/>
    </row>
    <row r="46" spans="1:6" ht="12.75">
      <c r="A46" s="15" t="s">
        <v>33</v>
      </c>
      <c r="B46" s="22"/>
      <c r="C46" s="19">
        <f>C43</f>
        <v>336674</v>
      </c>
      <c r="D46" s="65">
        <f>D43</f>
        <v>41450</v>
      </c>
      <c r="E46" s="65">
        <f>E43</f>
        <v>0</v>
      </c>
      <c r="F46" s="19">
        <f>F43</f>
        <v>0</v>
      </c>
    </row>
    <row r="47" ht="12.75">
      <c r="B47" s="66"/>
    </row>
    <row r="48" spans="1:6" ht="13.5" thickBot="1">
      <c r="A48" s="15" t="s">
        <v>34</v>
      </c>
      <c r="B48" s="67"/>
      <c r="C48" s="21">
        <f>C40+C43-C46</f>
        <v>0</v>
      </c>
      <c r="D48" s="21">
        <v>0</v>
      </c>
      <c r="E48" s="21">
        <v>0</v>
      </c>
      <c r="F48" s="21">
        <v>0</v>
      </c>
    </row>
    <row r="49" spans="1:3" ht="13.5" thickTop="1">
      <c r="A49" s="66"/>
      <c r="B49" s="66"/>
      <c r="C49" s="17"/>
    </row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fitToHeight="1" fitToWidth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:E1"/>
    </sheetView>
  </sheetViews>
  <sheetFormatPr defaultColWidth="9.140625" defaultRowHeight="12.75"/>
  <cols>
    <col min="1" max="1" width="33.7109375" style="0" customWidth="1"/>
    <col min="2" max="2" width="12.7109375" style="0" customWidth="1"/>
    <col min="3" max="5" width="12.7109375" style="4" customWidth="1"/>
    <col min="6" max="6" width="13.28125" style="4" customWidth="1"/>
  </cols>
  <sheetData>
    <row r="1" spans="1:5" ht="12.75">
      <c r="A1" s="74" t="s">
        <v>0</v>
      </c>
      <c r="B1" s="74"/>
      <c r="C1" s="74"/>
      <c r="D1" s="74"/>
      <c r="E1" s="74"/>
    </row>
    <row r="2" spans="1:5" ht="12.75">
      <c r="A2" s="74" t="s">
        <v>69</v>
      </c>
      <c r="B2" s="74"/>
      <c r="C2" s="74"/>
      <c r="D2" s="74"/>
      <c r="E2" s="74"/>
    </row>
    <row r="3" spans="1:5" ht="12.75">
      <c r="A3" s="74" t="s">
        <v>35</v>
      </c>
      <c r="B3" s="74"/>
      <c r="C3" s="74"/>
      <c r="D3" s="74"/>
      <c r="E3" s="74"/>
    </row>
    <row r="4" spans="1:5" ht="12.75">
      <c r="A4" s="74" t="s">
        <v>36</v>
      </c>
      <c r="B4" s="74"/>
      <c r="C4" s="74"/>
      <c r="D4" s="74"/>
      <c r="E4" s="74"/>
    </row>
    <row r="5" spans="1:5" ht="12.75">
      <c r="A5" s="74" t="s">
        <v>51</v>
      </c>
      <c r="B5" s="74"/>
      <c r="C5" s="74"/>
      <c r="D5" s="74"/>
      <c r="E5" s="74"/>
    </row>
    <row r="8" spans="1:5" ht="12.75">
      <c r="A8" s="11" t="s">
        <v>37</v>
      </c>
      <c r="E8" s="12">
        <v>790269</v>
      </c>
    </row>
    <row r="10" spans="1:5" ht="12.75">
      <c r="A10" t="s">
        <v>38</v>
      </c>
      <c r="E10" s="4">
        <v>17240</v>
      </c>
    </row>
    <row r="11" spans="1:5" ht="12.75">
      <c r="A11" t="s">
        <v>77</v>
      </c>
      <c r="E11" s="4">
        <f>'OC Budget'!C46</f>
        <v>336674</v>
      </c>
    </row>
    <row r="12" ht="12.75">
      <c r="A12" t="s">
        <v>40</v>
      </c>
    </row>
    <row r="13" spans="1:5" ht="12.75">
      <c r="A13" t="s">
        <v>82</v>
      </c>
      <c r="E13" s="4">
        <v>12110</v>
      </c>
    </row>
    <row r="14" spans="1:5" ht="12.75">
      <c r="A14" t="s">
        <v>83</v>
      </c>
      <c r="E14" s="4">
        <v>-30000</v>
      </c>
    </row>
    <row r="15" spans="1:5" ht="12.75">
      <c r="A15" t="s">
        <v>84</v>
      </c>
      <c r="E15" s="4">
        <v>25000</v>
      </c>
    </row>
    <row r="17" spans="1:5" ht="12.75">
      <c r="A17" s="11" t="s">
        <v>78</v>
      </c>
      <c r="E17" s="12">
        <f>SUM(E8:E15)</f>
        <v>1151293</v>
      </c>
    </row>
    <row r="19" spans="1:6" ht="12.75">
      <c r="A19" t="s">
        <v>38</v>
      </c>
      <c r="E19" s="4">
        <v>20600</v>
      </c>
      <c r="F19" s="68"/>
    </row>
    <row r="20" spans="1:5" ht="12.75">
      <c r="A20" t="s">
        <v>39</v>
      </c>
      <c r="E20" s="4">
        <f>'OC Budget'!D46</f>
        <v>41450</v>
      </c>
    </row>
    <row r="21" ht="12.75">
      <c r="A21" t="s">
        <v>40</v>
      </c>
    </row>
    <row r="22" spans="1:5" ht="12.75">
      <c r="A22" t="s">
        <v>85</v>
      </c>
      <c r="E22" s="4">
        <v>-25000</v>
      </c>
    </row>
    <row r="23" spans="1:5" ht="12.75">
      <c r="A23" t="s">
        <v>86</v>
      </c>
      <c r="E23" s="4">
        <v>-300000</v>
      </c>
    </row>
    <row r="24" spans="1:5" ht="12.75">
      <c r="A24" t="s">
        <v>87</v>
      </c>
      <c r="E24" s="4">
        <v>-60000</v>
      </c>
    </row>
    <row r="25" spans="1:5" ht="12.75">
      <c r="A25" t="s">
        <v>88</v>
      </c>
      <c r="E25" s="4">
        <v>-70000</v>
      </c>
    </row>
    <row r="26" spans="1:5" ht="12.75">
      <c r="A26" t="s">
        <v>89</v>
      </c>
      <c r="E26" s="4">
        <v>-100000</v>
      </c>
    </row>
    <row r="28" spans="1:5" ht="12.75">
      <c r="A28" s="11" t="s">
        <v>45</v>
      </c>
      <c r="E28" s="12">
        <f>SUM(E17:E27)</f>
        <v>658343</v>
      </c>
    </row>
    <row r="30" spans="1:5" ht="12.75">
      <c r="A30" t="s">
        <v>38</v>
      </c>
      <c r="E30" s="4">
        <v>15600</v>
      </c>
    </row>
    <row r="31" spans="1:5" ht="12.75">
      <c r="A31" t="s">
        <v>39</v>
      </c>
      <c r="E31" s="4">
        <f>'OC Budget'!E46</f>
        <v>0</v>
      </c>
    </row>
    <row r="32" spans="1:5" ht="12.75">
      <c r="A32" t="s">
        <v>40</v>
      </c>
      <c r="E32" s="4">
        <v>0</v>
      </c>
    </row>
    <row r="34" spans="1:5" ht="12.75">
      <c r="A34" s="11" t="s">
        <v>48</v>
      </c>
      <c r="E34" s="12">
        <f>SUM(E28:E33)</f>
        <v>673943</v>
      </c>
    </row>
    <row r="36" spans="1:5" ht="12.75">
      <c r="A36" t="s">
        <v>38</v>
      </c>
      <c r="E36" s="4">
        <v>16000</v>
      </c>
    </row>
    <row r="37" spans="1:5" ht="12.75">
      <c r="A37" t="s">
        <v>39</v>
      </c>
      <c r="E37" s="4">
        <f>'OC Budget'!F46</f>
        <v>0</v>
      </c>
    </row>
    <row r="38" spans="1:5" ht="12.75">
      <c r="A38" t="s">
        <v>40</v>
      </c>
      <c r="E38" s="4">
        <v>0</v>
      </c>
    </row>
    <row r="40" spans="1:5" ht="12.75">
      <c r="A40" s="11" t="s">
        <v>50</v>
      </c>
      <c r="E40" s="12">
        <f>SUM(E34:E39)</f>
        <v>689943</v>
      </c>
    </row>
    <row r="46" spans="1:5" ht="12.75">
      <c r="A46" s="11"/>
      <c r="E46" s="12"/>
    </row>
  </sheetData>
  <mergeCells count="5">
    <mergeCell ref="A5:E5"/>
    <mergeCell ref="A1:E1"/>
    <mergeCell ref="A2:E2"/>
    <mergeCell ref="A3:E3"/>
    <mergeCell ref="A4:E4"/>
  </mergeCells>
  <printOptions/>
  <pageMargins left="1" right="1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badgley</dc:creator>
  <cp:keywords/>
  <dc:description/>
  <cp:lastModifiedBy>saunders</cp:lastModifiedBy>
  <cp:lastPrinted>2002-09-05T13:29:19Z</cp:lastPrinted>
  <dcterms:created xsi:type="dcterms:W3CDTF">2002-06-27T19:25:45Z</dcterms:created>
  <dcterms:modified xsi:type="dcterms:W3CDTF">2002-09-09T19:42:43Z</dcterms:modified>
  <cp:category/>
  <cp:version/>
  <cp:contentType/>
  <cp:contentStatus/>
</cp:coreProperties>
</file>