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Calendar 05 Bud 85-15" sheetId="1" r:id="rId1"/>
    <sheet name="Calendar 06 Bud 85-15" sheetId="2" r:id="rId2"/>
  </sheets>
  <definedNames/>
  <calcPr fullCalcOnLoad="1"/>
</workbook>
</file>

<file path=xl/sharedStrings.xml><?xml version="1.0" encoding="utf-8"?>
<sst xmlns="http://schemas.openxmlformats.org/spreadsheetml/2006/main" count="182" uniqueCount="142">
  <si>
    <t>85/15 Split  (1)</t>
  </si>
  <si>
    <t>Facility Rental &amp; Shotwell</t>
  </si>
  <si>
    <t>Holiday Walk</t>
  </si>
  <si>
    <t>Other</t>
  </si>
  <si>
    <t xml:space="preserve">    Tours</t>
  </si>
  <si>
    <t xml:space="preserve">    Gift Shop</t>
  </si>
  <si>
    <t xml:space="preserve">    Interest</t>
  </si>
  <si>
    <t xml:space="preserve">    Girl Scout &amp; Group</t>
  </si>
  <si>
    <t>Contributed Income</t>
  </si>
  <si>
    <t>Academic Support</t>
  </si>
  <si>
    <t>Bad Debt</t>
  </si>
  <si>
    <t>Total Revenues</t>
  </si>
  <si>
    <t>Purchases for Resale</t>
  </si>
  <si>
    <t xml:space="preserve">    Catering Portion</t>
  </si>
  <si>
    <t xml:space="preserve">        Auxiliary Rental</t>
  </si>
  <si>
    <t xml:space="preserve">        Food Portion</t>
  </si>
  <si>
    <t xml:space="preserve">        Facility Rental</t>
  </si>
  <si>
    <t xml:space="preserve">        Liquor</t>
  </si>
  <si>
    <t xml:space="preserve">       Service Charge</t>
  </si>
  <si>
    <t xml:space="preserve">    Liquor</t>
  </si>
  <si>
    <t xml:space="preserve">    Tent</t>
  </si>
  <si>
    <t xml:space="preserve">    Museum Gift Shop</t>
  </si>
  <si>
    <t>Compensation</t>
  </si>
  <si>
    <t>Utilities</t>
  </si>
  <si>
    <t>Buildings &amp; Grounds</t>
  </si>
  <si>
    <t>Administrative</t>
  </si>
  <si>
    <t>Marketing</t>
  </si>
  <si>
    <t>Programmatic Supplies</t>
  </si>
  <si>
    <t>Total Expenses</t>
  </si>
  <si>
    <t>NET PROFIT/LOSS</t>
  </si>
  <si>
    <t>Concours (NET)</t>
  </si>
  <si>
    <t>Net After Concours</t>
  </si>
  <si>
    <t>Auxiliary Rentals  4%   1.6X8=64000</t>
  </si>
  <si>
    <t>Food Percentage of Gross  47%   1.6 X .47 X 85%=639200</t>
  </si>
  <si>
    <t>Facility Rental Percentage of Gross  24% 1.6-.24 X.15=57600</t>
  </si>
  <si>
    <t>Liquor Percentage of Gross    1.6x.15=240000-62400=177600X.15=26640</t>
  </si>
  <si>
    <t>Service Charge Percentage of Gross    1.6X10=160000</t>
  </si>
  <si>
    <t>Total = Catering Costs = 947440</t>
  </si>
  <si>
    <t>Buildings and Grounds</t>
  </si>
  <si>
    <t>Repair &amp; Maintenance Supplies</t>
  </si>
  <si>
    <t>Maintenance Cleaning Supplies</t>
  </si>
  <si>
    <t>Repair &amp; Maint. Contracts &amp; Services</t>
  </si>
  <si>
    <t>Construction Inspections</t>
  </si>
  <si>
    <t>Telephone Maintenance &amp; Repairs</t>
  </si>
  <si>
    <t>Landscaping &amp; Supplies</t>
  </si>
  <si>
    <t>Gas &amp; Oil  (heating)</t>
  </si>
  <si>
    <t>Sanitation Services</t>
  </si>
  <si>
    <t>Extermination Services</t>
  </si>
  <si>
    <t xml:space="preserve">University CF&amp;O </t>
  </si>
  <si>
    <t>Total Buildings &amp; Grounds</t>
  </si>
  <si>
    <t>Office Supplies</t>
  </si>
  <si>
    <t>Subscription &amp; Books</t>
  </si>
  <si>
    <t>Travel (mileage; meals; registration fees)</t>
  </si>
  <si>
    <t>Membership Fees</t>
  </si>
  <si>
    <t>Telephone (cell; office)</t>
  </si>
  <si>
    <t>Postage</t>
  </si>
  <si>
    <t>Mail Services (fedex)</t>
  </si>
  <si>
    <t>Office Equip. Rental &amp; Svc. Agreement</t>
  </si>
  <si>
    <t>License (liquor; tax stamp)</t>
  </si>
  <si>
    <t>Insurance</t>
  </si>
  <si>
    <t>University Health Center</t>
  </si>
  <si>
    <t>Equipment (dishwasher)</t>
  </si>
  <si>
    <t>Bank card fees</t>
  </si>
  <si>
    <t>Community program support</t>
  </si>
  <si>
    <t>Total Administrative</t>
  </si>
  <si>
    <t>Compensation:</t>
  </si>
  <si>
    <t>1st Half</t>
  </si>
  <si>
    <t>2nd half</t>
  </si>
  <si>
    <t>Director</t>
  </si>
  <si>
    <t>Business Manager</t>
  </si>
  <si>
    <t>PT Accounting Clerk</t>
  </si>
  <si>
    <t>PT Business Manager</t>
  </si>
  <si>
    <t>Facilities Manager</t>
  </si>
  <si>
    <t>Office Assistant</t>
  </si>
  <si>
    <t>Cuartor/Special Pragram</t>
  </si>
  <si>
    <t>Ed Services Coord</t>
  </si>
  <si>
    <t>Volunteer Coordinator</t>
  </si>
  <si>
    <t>Docents</t>
  </si>
  <si>
    <t>Floor Manager</t>
  </si>
  <si>
    <t>Housekeeping</t>
  </si>
  <si>
    <t>Grounds</t>
  </si>
  <si>
    <t>Guards</t>
  </si>
  <si>
    <t>Reception</t>
  </si>
  <si>
    <t>Reception/Weekends</t>
  </si>
  <si>
    <t>Unique Salaries</t>
  </si>
  <si>
    <t xml:space="preserve">Total Compensation </t>
  </si>
  <si>
    <t>Total  Compensation</t>
  </si>
  <si>
    <t>$2m  (1)</t>
  </si>
  <si>
    <t>$2.4m  (2)</t>
  </si>
  <si>
    <t>Revenues</t>
  </si>
  <si>
    <t>Facility Rental</t>
  </si>
  <si>
    <t>Tours</t>
  </si>
  <si>
    <t>Museum Gift Shop</t>
  </si>
  <si>
    <t>Interest Income</t>
  </si>
  <si>
    <t>Scout &amp; Group</t>
  </si>
  <si>
    <t>Academic &amp; Student Support</t>
  </si>
  <si>
    <t>Expenses</t>
  </si>
  <si>
    <t>Purchases For Resale  (1)</t>
  </si>
  <si>
    <t>Catering</t>
  </si>
  <si>
    <t xml:space="preserve">    Auxiliary Rental</t>
  </si>
  <si>
    <t xml:space="preserve">    Food Portion</t>
  </si>
  <si>
    <t xml:space="preserve">    Facility Rental</t>
  </si>
  <si>
    <t xml:space="preserve">    Service Charge</t>
  </si>
  <si>
    <t>Liquor Costs</t>
  </si>
  <si>
    <t>Tent Rental</t>
  </si>
  <si>
    <t>Gift Shop</t>
  </si>
  <si>
    <t>Compensation   (2)</t>
  </si>
  <si>
    <t>Administrative   (3)</t>
  </si>
  <si>
    <t>Holiday Walk   (4)</t>
  </si>
  <si>
    <t>Programmatic Services</t>
  </si>
  <si>
    <t>NET REVENUE/(LOSS)</t>
  </si>
  <si>
    <t>Concours</t>
  </si>
  <si>
    <t>Facility Manager</t>
  </si>
  <si>
    <t>Curator/Special Programs</t>
  </si>
  <si>
    <t>Educations Services Coor</t>
  </si>
  <si>
    <t>Total Compensation</t>
  </si>
  <si>
    <t xml:space="preserve">    Less Compensation paid by CC</t>
  </si>
  <si>
    <t>Total Compensation paid by MBH</t>
  </si>
  <si>
    <t>Administrative:</t>
  </si>
  <si>
    <t>Travel (mileage, meals,etc)</t>
  </si>
  <si>
    <t>Telephone</t>
  </si>
  <si>
    <t>Office Equip Rent &amp; Svc</t>
  </si>
  <si>
    <t>License (Liquor, tax stamp)</t>
  </si>
  <si>
    <t>Bank Card Fees</t>
  </si>
  <si>
    <t>Community Program Support</t>
  </si>
  <si>
    <t>Buildings &amp; Grounds:</t>
  </si>
  <si>
    <t>Repair &amp; Main Contracts &amp; Svc</t>
  </si>
  <si>
    <t>Telephone Main &amp; Repair</t>
  </si>
  <si>
    <t>Gas &amp; Oil</t>
  </si>
  <si>
    <t>University CF&amp;O</t>
  </si>
  <si>
    <t>Auxiliary Rentals 4%  $2m X 4%</t>
  </si>
  <si>
    <t>Food % of Gross 47%  $2m X 47%=X85%=</t>
  </si>
  <si>
    <t>Facility Rental % of Gross  24%  $2m X 24%=X15%=</t>
  </si>
  <si>
    <t>Liquor % of Gross-Cost  15%  $2m X 15%=$300000-$78000=$222000X15%</t>
  </si>
  <si>
    <t>Service Charge % of Gross  10%  $2m X 10%=</t>
  </si>
  <si>
    <t>Total Catering Costs = $1184300</t>
  </si>
  <si>
    <t>Auxiliary Rentals 4%  $2.4 X 4%</t>
  </si>
  <si>
    <t>Food % of Gross  47%  $2.4m X 47%=X85%=</t>
  </si>
  <si>
    <t>Facility Rental % of Gross  24%  $2.4m X 24% X 15%=</t>
  </si>
  <si>
    <t>Liquor % of Gross-Cost  15%  $2.4mX15%=$360000-$93600=$266400X15%</t>
  </si>
  <si>
    <t>Service Charge % of Gross  10%  $2.4m X 10%=</t>
  </si>
  <si>
    <t>Total Catering Costs = $1421160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</si>
</sst>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00000"/>
    <numFmt numFmtId="169" formatCode="0.00_);\(0.00\)"/>
    <numFmt numFmtId="170" formatCode="0_);\(0\)"/>
  </numFmts>
  <fonts count="10">
    <font>
      <sz val="10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17" applyNumberFormat="1" applyFont="1" applyAlignment="1">
      <alignment/>
    </xf>
    <xf numFmtId="0" fontId="2" fillId="0" borderId="0" xfId="0" applyFont="1" applyAlignment="1">
      <alignment horizontal="center" wrapText="1"/>
    </xf>
    <xf numFmtId="42" fontId="2" fillId="0" borderId="0" xfId="17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2" fontId="2" fillId="0" borderId="1" xfId="17" applyNumberFormat="1" applyFont="1" applyBorder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2" fontId="2" fillId="0" borderId="2" xfId="17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2" fontId="2" fillId="0" borderId="3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 horizontal="left"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164" fontId="2" fillId="0" borderId="0" xfId="17" applyNumberFormat="1" applyFont="1" applyBorder="1" applyAlignment="1">
      <alignment/>
    </xf>
    <xf numFmtId="0" fontId="2" fillId="0" borderId="0" xfId="19" applyFont="1" applyAlignment="1">
      <alignment/>
      <protection/>
    </xf>
    <xf numFmtId="42" fontId="2" fillId="0" borderId="0" xfId="19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7" fontId="2" fillId="0" borderId="0" xfId="19" applyNumberFormat="1" applyFont="1" applyAlignment="1">
      <alignment horizontal="right" wrapText="1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Alignment="1">
      <alignment horizontal="center"/>
      <protection/>
    </xf>
    <xf numFmtId="42" fontId="2" fillId="0" borderId="2" xfId="19" applyNumberFormat="1" applyFont="1" applyBorder="1" applyAlignment="1">
      <alignment horizontal="right" wrapText="1"/>
      <protection/>
    </xf>
    <xf numFmtId="42" fontId="0" fillId="0" borderId="0" xfId="19" applyNumberFormat="1" applyFont="1" applyBorder="1" applyAlignment="1">
      <alignment horizontal="right"/>
      <protection/>
    </xf>
    <xf numFmtId="165" fontId="2" fillId="0" borderId="0" xfId="15" applyNumberFormat="1" applyFont="1" applyBorder="1" applyAlignment="1">
      <alignment/>
    </xf>
    <xf numFmtId="0" fontId="2" fillId="0" borderId="0" xfId="19" applyFont="1" applyFill="1">
      <alignment/>
      <protection/>
    </xf>
    <xf numFmtId="164" fontId="2" fillId="0" borderId="2" xfId="17" applyNumberFormat="1" applyFont="1" applyBorder="1" applyAlignment="1">
      <alignment/>
    </xf>
    <xf numFmtId="42" fontId="2" fillId="0" borderId="0" xfId="17" applyNumberFormat="1" applyFont="1" applyAlignment="1">
      <alignment horizontal="center"/>
    </xf>
    <xf numFmtId="42" fontId="2" fillId="0" borderId="0" xfId="17" applyNumberFormat="1" applyFont="1" applyBorder="1" applyAlignment="1">
      <alignment horizontal="center" wrapText="1"/>
    </xf>
    <xf numFmtId="42" fontId="2" fillId="0" borderId="1" xfId="17" applyNumberFormat="1" applyFont="1" applyBorder="1" applyAlignment="1">
      <alignment horizontal="center"/>
    </xf>
    <xf numFmtId="42" fontId="2" fillId="0" borderId="1" xfId="17" applyNumberFormat="1" applyFont="1" applyBorder="1" applyAlignment="1">
      <alignment horizontal="center" wrapText="1"/>
    </xf>
    <xf numFmtId="42" fontId="2" fillId="0" borderId="3" xfId="17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2" fontId="0" fillId="0" borderId="0" xfId="17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42" fontId="2" fillId="0" borderId="0" xfId="17" applyNumberFormat="1" applyFont="1" applyAlignment="1">
      <alignment horizontal="left"/>
    </xf>
    <xf numFmtId="4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2" fontId="2" fillId="0" borderId="1" xfId="17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2" fontId="2" fillId="0" borderId="0" xfId="17" applyNumberFormat="1" applyFont="1" applyBorder="1" applyAlignment="1">
      <alignment horizontal="center"/>
    </xf>
    <xf numFmtId="9" fontId="2" fillId="0" borderId="0" xfId="17" applyNumberFormat="1" applyFont="1" applyAlignment="1">
      <alignment/>
    </xf>
    <xf numFmtId="0" fontId="3" fillId="0" borderId="0" xfId="0" applyFont="1" applyAlignment="1">
      <alignment horizontal="left"/>
    </xf>
    <xf numFmtId="42" fontId="2" fillId="0" borderId="3" xfId="17" applyNumberFormat="1" applyFont="1" applyBorder="1" applyAlignment="1">
      <alignment horizontal="center" wrapText="1"/>
    </xf>
    <xf numFmtId="42" fontId="2" fillId="0" borderId="4" xfId="17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6" fontId="2" fillId="0" borderId="0" xfId="17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170" fontId="2" fillId="0" borderId="0" xfId="0" applyNumberFormat="1" applyFont="1" applyAlignment="1">
      <alignment horizontal="left"/>
    </xf>
    <xf numFmtId="42" fontId="0" fillId="0" borderId="0" xfId="17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15.421875" style="0" customWidth="1"/>
    <col min="3" max="3" width="17.00390625" style="0" customWidth="1"/>
    <col min="4" max="4" width="15.00390625" style="0" customWidth="1"/>
    <col min="5" max="5" width="10.00390625" style="0" customWidth="1"/>
    <col min="7" max="7" width="7.7109375" style="0" customWidth="1"/>
    <col min="8" max="8" width="14.8515625" style="0" customWidth="1"/>
  </cols>
  <sheetData>
    <row r="1" spans="1:11" ht="12.75">
      <c r="A1" s="1"/>
      <c r="B1" s="2"/>
      <c r="C1" s="2"/>
      <c r="D1" s="1"/>
      <c r="E1" s="1"/>
      <c r="F1" s="1"/>
      <c r="I1" s="2"/>
      <c r="J1" s="1"/>
      <c r="K1" s="1"/>
    </row>
    <row r="2" spans="1:11" ht="12.75">
      <c r="A2" s="3"/>
      <c r="B2" s="4"/>
      <c r="C2" s="4"/>
      <c r="D2" s="5" t="s">
        <v>0</v>
      </c>
      <c r="E2" s="3"/>
      <c r="F2" s="3"/>
      <c r="G2" s="5"/>
      <c r="I2" s="4"/>
      <c r="J2" s="3"/>
      <c r="K2" s="3"/>
    </row>
    <row r="3" spans="1:11" ht="12" customHeight="1">
      <c r="A3" s="1" t="s">
        <v>1</v>
      </c>
      <c r="B3" s="2"/>
      <c r="C3" s="2"/>
      <c r="D3" s="2">
        <v>1600000</v>
      </c>
      <c r="E3" s="1"/>
      <c r="F3" s="1"/>
      <c r="G3" s="2"/>
      <c r="I3" s="2"/>
      <c r="J3" s="1"/>
      <c r="K3" s="1"/>
    </row>
    <row r="4" spans="1:11" ht="12.75" hidden="1">
      <c r="A4" s="1"/>
      <c r="B4" s="2"/>
      <c r="C4" s="2"/>
      <c r="D4" s="2"/>
      <c r="E4" s="2"/>
      <c r="F4" s="1"/>
      <c r="G4" s="2"/>
      <c r="I4" s="2"/>
      <c r="J4" s="1"/>
      <c r="K4" s="1"/>
    </row>
    <row r="5" spans="1:11" ht="12.75">
      <c r="A5" s="1" t="s">
        <v>2</v>
      </c>
      <c r="B5" s="2"/>
      <c r="C5" s="2"/>
      <c r="D5" s="2">
        <v>61000</v>
      </c>
      <c r="E5" s="2"/>
      <c r="F5" s="1"/>
      <c r="G5" s="2"/>
      <c r="I5" s="2"/>
      <c r="J5" s="1"/>
      <c r="K5" s="1"/>
    </row>
    <row r="6" spans="1:11" ht="12.75">
      <c r="A6" s="1" t="s">
        <v>3</v>
      </c>
      <c r="B6" s="2"/>
      <c r="C6" s="2"/>
      <c r="D6" s="2">
        <f>SUM(E7:E10)</f>
        <v>109000</v>
      </c>
      <c r="E6" s="2"/>
      <c r="F6" s="1"/>
      <c r="G6" s="2"/>
      <c r="I6" s="2"/>
      <c r="J6" s="1"/>
      <c r="K6" s="1"/>
    </row>
    <row r="7" spans="1:11" ht="12.75">
      <c r="A7" s="1" t="s">
        <v>4</v>
      </c>
      <c r="B7" s="2"/>
      <c r="C7" s="2"/>
      <c r="E7" s="2">
        <v>65000</v>
      </c>
      <c r="F7" s="1"/>
      <c r="G7" s="2"/>
      <c r="I7" s="2"/>
      <c r="J7" s="1"/>
      <c r="K7" s="1"/>
    </row>
    <row r="8" spans="1:11" ht="12.75">
      <c r="A8" s="1" t="s">
        <v>5</v>
      </c>
      <c r="B8" s="2"/>
      <c r="C8" s="2"/>
      <c r="E8" s="2">
        <v>20000</v>
      </c>
      <c r="F8" s="1"/>
      <c r="G8" s="2"/>
      <c r="I8" s="2"/>
      <c r="J8" s="1"/>
      <c r="K8" s="1"/>
    </row>
    <row r="9" spans="1:11" ht="12.75">
      <c r="A9" s="1" t="s">
        <v>6</v>
      </c>
      <c r="B9" s="2"/>
      <c r="C9" s="2"/>
      <c r="E9" s="2">
        <v>4000</v>
      </c>
      <c r="F9" s="1"/>
      <c r="G9" s="2"/>
      <c r="I9" s="2"/>
      <c r="J9" s="1"/>
      <c r="K9" s="1"/>
    </row>
    <row r="10" spans="1:11" ht="12.75">
      <c r="A10" s="1" t="s">
        <v>7</v>
      </c>
      <c r="B10" s="2"/>
      <c r="C10" s="2"/>
      <c r="E10" s="2">
        <v>20000</v>
      </c>
      <c r="F10" s="1"/>
      <c r="G10" s="2"/>
      <c r="I10" s="2"/>
      <c r="J10" s="1"/>
      <c r="K10" s="1"/>
    </row>
    <row r="11" spans="1:11" ht="12.75">
      <c r="A11" s="1" t="s">
        <v>8</v>
      </c>
      <c r="B11" s="2"/>
      <c r="C11" s="2"/>
      <c r="D11" s="2">
        <v>90000</v>
      </c>
      <c r="E11" s="2"/>
      <c r="F11" s="1"/>
      <c r="G11" s="2"/>
      <c r="I11" s="2"/>
      <c r="J11" s="1"/>
      <c r="K11" s="1"/>
    </row>
    <row r="12" spans="1:11" ht="12.75">
      <c r="A12" s="1" t="s">
        <v>9</v>
      </c>
      <c r="B12" s="2"/>
      <c r="C12" s="2"/>
      <c r="D12" s="2">
        <v>41000</v>
      </c>
      <c r="E12" s="2"/>
      <c r="F12" s="1"/>
      <c r="G12" s="2"/>
      <c r="I12" s="2"/>
      <c r="J12" s="1"/>
      <c r="K12" s="1"/>
    </row>
    <row r="13" spans="1:11" ht="12.75">
      <c r="A13" s="1" t="s">
        <v>10</v>
      </c>
      <c r="B13" s="2"/>
      <c r="C13" s="2"/>
      <c r="D13" s="6">
        <v>-10000</v>
      </c>
      <c r="E13" s="2"/>
      <c r="F13" s="1"/>
      <c r="G13" s="2"/>
      <c r="I13" s="2"/>
      <c r="J13" s="1"/>
      <c r="K13" s="1"/>
    </row>
    <row r="14" spans="1:11" ht="12.75">
      <c r="A14" s="7" t="s">
        <v>11</v>
      </c>
      <c r="B14" s="2"/>
      <c r="C14" s="2"/>
      <c r="D14" s="2">
        <f>SUM(D3:D13)</f>
        <v>1891000</v>
      </c>
      <c r="E14" s="2"/>
      <c r="F14" s="2"/>
      <c r="G14" s="2"/>
      <c r="I14" s="2"/>
      <c r="J14" s="2"/>
      <c r="K14" s="1"/>
    </row>
    <row r="15" spans="1:11" ht="12.75">
      <c r="A15" s="1"/>
      <c r="B15" s="2"/>
      <c r="C15" s="2"/>
      <c r="E15" s="1"/>
      <c r="F15" s="1"/>
      <c r="I15" s="2"/>
      <c r="J15" s="1"/>
      <c r="K15" s="1"/>
    </row>
    <row r="16" spans="1:11" ht="12.75">
      <c r="A16" s="1" t="s">
        <v>12</v>
      </c>
      <c r="B16" s="2"/>
      <c r="C16" s="2"/>
      <c r="E16" s="1"/>
      <c r="F16" s="1"/>
      <c r="I16" s="2"/>
      <c r="J16" s="1"/>
      <c r="K16" s="1"/>
    </row>
    <row r="17" spans="1:11" ht="12.75">
      <c r="A17" s="1" t="s">
        <v>13</v>
      </c>
      <c r="B17" s="2"/>
      <c r="C17" s="2"/>
      <c r="D17" s="2">
        <v>947440</v>
      </c>
      <c r="E17" s="1"/>
      <c r="F17" s="1"/>
      <c r="G17" s="1"/>
      <c r="I17" s="2"/>
      <c r="J17" s="1"/>
      <c r="K17" s="1"/>
    </row>
    <row r="18" spans="1:11" ht="12.75">
      <c r="A18" s="1" t="s">
        <v>14</v>
      </c>
      <c r="B18" s="2"/>
      <c r="C18" s="2"/>
      <c r="D18" s="2"/>
      <c r="E18" s="2">
        <v>64000</v>
      </c>
      <c r="F18" s="1"/>
      <c r="G18" s="1"/>
      <c r="J18" s="1"/>
      <c r="K18" s="1"/>
    </row>
    <row r="19" spans="1:11" ht="12.75">
      <c r="A19" s="1" t="s">
        <v>15</v>
      </c>
      <c r="B19" s="2"/>
      <c r="C19" s="2"/>
      <c r="D19" s="2"/>
      <c r="E19" s="2">
        <v>639200</v>
      </c>
      <c r="F19" s="1"/>
      <c r="G19" s="1"/>
      <c r="J19" s="1"/>
      <c r="K19" s="1"/>
    </row>
    <row r="20" spans="1:11" ht="12.75">
      <c r="A20" s="1" t="s">
        <v>16</v>
      </c>
      <c r="B20" s="2"/>
      <c r="C20" s="2"/>
      <c r="D20" s="2"/>
      <c r="E20" s="2">
        <v>57600</v>
      </c>
      <c r="F20" s="1"/>
      <c r="G20" s="1"/>
      <c r="J20" s="1"/>
      <c r="K20" s="1"/>
    </row>
    <row r="21" spans="1:11" ht="12.75">
      <c r="A21" s="1" t="s">
        <v>17</v>
      </c>
      <c r="B21" s="2"/>
      <c r="C21" s="2"/>
      <c r="D21" s="2"/>
      <c r="E21" s="2">
        <v>26640</v>
      </c>
      <c r="F21" s="1"/>
      <c r="G21" s="1"/>
      <c r="J21" s="1"/>
      <c r="K21" s="1"/>
    </row>
    <row r="22" spans="1:11" ht="12.75">
      <c r="A22" s="1" t="s">
        <v>18</v>
      </c>
      <c r="B22" s="2"/>
      <c r="C22" s="2"/>
      <c r="D22" s="2"/>
      <c r="E22" s="6">
        <v>160000</v>
      </c>
      <c r="F22" s="8">
        <f>SUM(E18:E22)</f>
        <v>947440</v>
      </c>
      <c r="G22" s="2"/>
      <c r="K22" s="1"/>
    </row>
    <row r="23" ht="12.75" hidden="1"/>
    <row r="24" spans="1:11" ht="12.75">
      <c r="A24" s="1" t="s">
        <v>19</v>
      </c>
      <c r="B24" s="2"/>
      <c r="C24" s="2"/>
      <c r="D24" s="2">
        <v>62400</v>
      </c>
      <c r="E24" s="2"/>
      <c r="F24" s="1"/>
      <c r="G24" s="2"/>
      <c r="I24" s="2"/>
      <c r="J24" s="1"/>
      <c r="K24" s="1"/>
    </row>
    <row r="25" spans="1:11" ht="12.75">
      <c r="A25" s="1" t="s">
        <v>20</v>
      </c>
      <c r="B25" s="2"/>
      <c r="C25" s="2"/>
      <c r="D25" s="2">
        <v>30000</v>
      </c>
      <c r="E25" s="2"/>
      <c r="F25" s="9">
        <v>0.65</v>
      </c>
      <c r="G25" s="2"/>
      <c r="I25" s="2"/>
      <c r="K25" s="1"/>
    </row>
    <row r="26" spans="1:11" ht="12.75">
      <c r="A26" s="1" t="s">
        <v>21</v>
      </c>
      <c r="B26" s="2"/>
      <c r="C26" s="2"/>
      <c r="D26" s="2">
        <v>10000</v>
      </c>
      <c r="E26" s="2"/>
      <c r="F26" s="1"/>
      <c r="G26" s="2"/>
      <c r="I26" s="2"/>
      <c r="J26" s="1"/>
      <c r="K26" s="1"/>
    </row>
    <row r="27" spans="1:11" ht="12.75">
      <c r="A27" s="1"/>
      <c r="B27" s="2"/>
      <c r="C27" s="2"/>
      <c r="D27" s="2"/>
      <c r="E27" s="2"/>
      <c r="F27" s="1"/>
      <c r="G27" s="2"/>
      <c r="I27" s="2"/>
      <c r="J27" s="1"/>
      <c r="K27" s="1"/>
    </row>
    <row r="28" spans="1:11" ht="12.75">
      <c r="A28" s="1" t="s">
        <v>22</v>
      </c>
      <c r="B28" s="2"/>
      <c r="C28" s="2"/>
      <c r="D28" s="2">
        <f>SUM(B112)</f>
        <v>567305</v>
      </c>
      <c r="E28" s="2"/>
      <c r="F28" s="1"/>
      <c r="G28" s="2"/>
      <c r="I28" s="2"/>
      <c r="J28" s="1"/>
      <c r="K28" s="1"/>
    </row>
    <row r="29" spans="1:11" ht="12.75">
      <c r="A29" s="1" t="s">
        <v>23</v>
      </c>
      <c r="B29" s="2"/>
      <c r="C29" s="2"/>
      <c r="D29" s="2">
        <v>185640</v>
      </c>
      <c r="E29" s="2"/>
      <c r="F29" s="1"/>
      <c r="G29" s="2"/>
      <c r="I29" s="2"/>
      <c r="J29" s="1"/>
      <c r="K29" s="1"/>
    </row>
    <row r="30" spans="1:11" ht="12.75">
      <c r="A30" s="1" t="s">
        <v>24</v>
      </c>
      <c r="B30" s="2"/>
      <c r="C30" s="2"/>
      <c r="D30" s="2">
        <f>SUM(D71)</f>
        <v>135750.5</v>
      </c>
      <c r="E30" s="2"/>
      <c r="F30" s="1"/>
      <c r="G30" s="2"/>
      <c r="I30" s="2"/>
      <c r="J30" s="1"/>
      <c r="K30" s="1"/>
    </row>
    <row r="31" spans="1:11" ht="12.75">
      <c r="A31" s="1" t="s">
        <v>25</v>
      </c>
      <c r="B31" s="2"/>
      <c r="C31" s="2"/>
      <c r="D31" s="2">
        <f>SUM(D89)</f>
        <v>148700</v>
      </c>
      <c r="E31" s="2"/>
      <c r="F31" s="1"/>
      <c r="G31" s="2"/>
      <c r="I31" s="2"/>
      <c r="J31" s="1"/>
      <c r="K31" s="1"/>
    </row>
    <row r="32" spans="1:11" ht="12.75">
      <c r="A32" s="1" t="s">
        <v>2</v>
      </c>
      <c r="B32" s="2"/>
      <c r="C32" s="2"/>
      <c r="D32" s="2">
        <v>15000</v>
      </c>
      <c r="E32" s="2"/>
      <c r="F32" s="1"/>
      <c r="G32" s="2"/>
      <c r="I32" s="2"/>
      <c r="J32" s="1"/>
      <c r="K32" s="1"/>
    </row>
    <row r="33" spans="1:11" ht="12.75">
      <c r="A33" s="1" t="s">
        <v>26</v>
      </c>
      <c r="B33" s="2"/>
      <c r="C33" s="2"/>
      <c r="D33" s="2">
        <v>28750</v>
      </c>
      <c r="E33" s="2"/>
      <c r="F33" s="1"/>
      <c r="G33" s="2"/>
      <c r="I33" s="2"/>
      <c r="J33" s="1"/>
      <c r="K33" s="1"/>
    </row>
    <row r="34" spans="1:11" ht="12.75">
      <c r="A34" s="1" t="s">
        <v>27</v>
      </c>
      <c r="B34" s="2"/>
      <c r="C34" s="2"/>
      <c r="D34" s="6">
        <v>15000</v>
      </c>
      <c r="E34" s="2"/>
      <c r="F34" s="1"/>
      <c r="G34" s="2"/>
      <c r="I34" s="2"/>
      <c r="J34" s="1"/>
      <c r="K34" s="1"/>
    </row>
    <row r="35" spans="1:11" ht="12.75">
      <c r="A35" s="7" t="s">
        <v>28</v>
      </c>
      <c r="B35" s="2"/>
      <c r="C35" s="2"/>
      <c r="D35" s="2">
        <f>SUM(D17:D34)</f>
        <v>2145985.5</v>
      </c>
      <c r="E35" s="2"/>
      <c r="F35" s="2"/>
      <c r="G35" s="2"/>
      <c r="I35" s="2"/>
      <c r="J35" s="2"/>
      <c r="K35" s="1"/>
    </row>
    <row r="36" spans="1:11" ht="12.75">
      <c r="A36" s="1"/>
      <c r="B36" s="2"/>
      <c r="C36" s="2"/>
      <c r="E36" s="1"/>
      <c r="F36" s="1"/>
      <c r="I36" s="2"/>
      <c r="J36" s="1"/>
      <c r="K36" s="1"/>
    </row>
    <row r="37" spans="1:11" ht="12.75">
      <c r="A37" s="7" t="s">
        <v>29</v>
      </c>
      <c r="B37" s="2"/>
      <c r="C37" s="2"/>
      <c r="D37" s="10">
        <f>SUM(D14-D35)</f>
        <v>-254985.5</v>
      </c>
      <c r="E37" s="2"/>
      <c r="F37" s="2"/>
      <c r="G37" s="2"/>
      <c r="I37" s="2"/>
      <c r="J37" s="2"/>
      <c r="K37" s="1"/>
    </row>
    <row r="38" spans="1:11" ht="12.75">
      <c r="A38" s="11"/>
      <c r="B38" s="2"/>
      <c r="C38" s="2"/>
      <c r="E38" s="1"/>
      <c r="F38" s="1"/>
      <c r="I38" s="2"/>
      <c r="J38" s="1"/>
      <c r="K38" s="1"/>
    </row>
    <row r="39" spans="1:11" ht="12.75">
      <c r="A39" s="1" t="s">
        <v>30</v>
      </c>
      <c r="B39" s="2"/>
      <c r="C39" s="2"/>
      <c r="D39" s="12">
        <v>175000</v>
      </c>
      <c r="E39" s="1"/>
      <c r="F39" s="1"/>
      <c r="I39" s="2"/>
      <c r="J39" s="1"/>
      <c r="K39" s="1"/>
    </row>
    <row r="40" spans="1:11" ht="12.75">
      <c r="A40" s="1"/>
      <c r="B40" s="2"/>
      <c r="C40" s="2"/>
      <c r="D40" s="12"/>
      <c r="E40" s="1"/>
      <c r="F40" s="1"/>
      <c r="I40" s="2"/>
      <c r="J40" s="1"/>
      <c r="K40" s="1"/>
    </row>
    <row r="41" spans="1:11" ht="13.5" thickBot="1">
      <c r="A41" s="7" t="s">
        <v>31</v>
      </c>
      <c r="B41" s="2"/>
      <c r="C41" s="2"/>
      <c r="D41" s="13">
        <f>SUM(D37+D39)</f>
        <v>-79985.5</v>
      </c>
      <c r="E41" s="2"/>
      <c r="F41" s="1"/>
      <c r="I41" s="8"/>
      <c r="J41" s="1"/>
      <c r="K41" s="1"/>
    </row>
    <row r="42" spans="1:11" ht="13.5" thickTop="1">
      <c r="A42" s="1"/>
      <c r="B42" s="2"/>
      <c r="C42" s="2"/>
      <c r="D42" s="2"/>
      <c r="E42" s="2"/>
      <c r="F42" s="1"/>
      <c r="H42" s="14"/>
      <c r="I42" s="8"/>
      <c r="J42" s="1"/>
      <c r="K42" s="1"/>
    </row>
    <row r="43" spans="1:11" ht="12.75">
      <c r="A43" s="1"/>
      <c r="B43" s="2"/>
      <c r="C43" s="2"/>
      <c r="D43" s="2"/>
      <c r="E43" s="2"/>
      <c r="F43" s="1"/>
      <c r="H43" s="14"/>
      <c r="I43" s="8"/>
      <c r="J43" s="1"/>
      <c r="K43" s="1"/>
    </row>
    <row r="44" spans="1:11" ht="12.75">
      <c r="A44" s="7"/>
      <c r="B44" s="2"/>
      <c r="C44" s="2"/>
      <c r="D44" s="2"/>
      <c r="E44" s="2"/>
      <c r="F44" s="1"/>
      <c r="H44" s="14"/>
      <c r="I44" s="8"/>
      <c r="J44" s="1"/>
      <c r="K44" s="1"/>
    </row>
    <row r="45" spans="1:11" ht="12.75">
      <c r="A45" s="1"/>
      <c r="B45" s="2"/>
      <c r="C45" s="2"/>
      <c r="D45" s="2"/>
      <c r="E45" s="2"/>
      <c r="F45" s="1"/>
      <c r="H45" s="14"/>
      <c r="I45" s="8"/>
      <c r="J45" s="1"/>
      <c r="K45" s="1"/>
    </row>
    <row r="46" spans="1:11" ht="15" customHeight="1">
      <c r="A46" s="1"/>
      <c r="B46" s="2"/>
      <c r="C46" s="2"/>
      <c r="D46" s="2"/>
      <c r="E46" s="2"/>
      <c r="F46" s="1"/>
      <c r="H46" s="14"/>
      <c r="I46" s="8"/>
      <c r="J46" s="1"/>
      <c r="K46" s="1"/>
    </row>
    <row r="47" spans="1:11" ht="12.75">
      <c r="A47" s="15">
        <v>-1</v>
      </c>
      <c r="B47" s="2"/>
      <c r="C47" s="2"/>
      <c r="D47" s="1"/>
      <c r="E47" s="1"/>
      <c r="F47" s="1"/>
      <c r="G47" s="1"/>
      <c r="H47" s="1"/>
      <c r="I47" s="2"/>
      <c r="J47" s="1"/>
      <c r="K47" s="1"/>
    </row>
    <row r="48" spans="1:11" ht="2.25" customHeight="1">
      <c r="A48" s="1"/>
      <c r="B48" s="2"/>
      <c r="C48" s="2"/>
      <c r="D48" s="1"/>
      <c r="E48" s="1"/>
      <c r="F48" s="1"/>
      <c r="G48" s="1"/>
      <c r="H48" s="1"/>
      <c r="I48" s="2"/>
      <c r="J48" s="1"/>
      <c r="K48" s="1"/>
    </row>
    <row r="49" spans="1:11" ht="12.75">
      <c r="A49" s="1" t="s">
        <v>32</v>
      </c>
      <c r="B49" s="2"/>
      <c r="C49" s="2"/>
      <c r="D49" s="1"/>
      <c r="E49" s="1"/>
      <c r="F49" s="1"/>
      <c r="G49" s="1"/>
      <c r="H49" s="1"/>
      <c r="I49" s="2"/>
      <c r="J49" s="1"/>
      <c r="K49" s="1"/>
    </row>
    <row r="50" spans="1:11" ht="12.75">
      <c r="A50" s="1" t="s">
        <v>33</v>
      </c>
      <c r="B50" s="2"/>
      <c r="C50" s="2"/>
      <c r="D50" s="1"/>
      <c r="E50" s="1"/>
      <c r="F50" s="1"/>
      <c r="G50" s="1"/>
      <c r="H50" s="1"/>
      <c r="I50" s="2"/>
      <c r="J50" s="1"/>
      <c r="K50" s="1"/>
    </row>
    <row r="51" spans="1:11" ht="12.75">
      <c r="A51" s="1" t="s">
        <v>34</v>
      </c>
      <c r="B51" s="2"/>
      <c r="C51" s="2"/>
      <c r="D51" s="1"/>
      <c r="E51" s="1"/>
      <c r="F51" s="1"/>
      <c r="G51" s="1"/>
      <c r="H51" s="1"/>
      <c r="I51" s="2"/>
      <c r="J51" s="1"/>
      <c r="K51" s="1"/>
    </row>
    <row r="52" spans="1:11" ht="12.75">
      <c r="A52" s="1" t="s">
        <v>35</v>
      </c>
      <c r="B52" s="2"/>
      <c r="C52" s="2"/>
      <c r="D52" s="1"/>
      <c r="E52" s="1"/>
      <c r="F52" s="1"/>
      <c r="G52" s="1"/>
      <c r="H52" s="1"/>
      <c r="I52" s="2"/>
      <c r="J52" s="1"/>
      <c r="K52" s="1"/>
    </row>
    <row r="53" spans="1:11" ht="12.75">
      <c r="A53" s="1" t="s">
        <v>36</v>
      </c>
      <c r="B53" s="2"/>
      <c r="C53" s="2"/>
      <c r="D53" s="1"/>
      <c r="E53" s="1"/>
      <c r="F53" s="1"/>
      <c r="G53" s="1"/>
      <c r="H53" s="1"/>
      <c r="I53" s="2"/>
      <c r="J53" s="1"/>
      <c r="K53" s="1"/>
    </row>
    <row r="54" spans="1:11" ht="12.75">
      <c r="A54" s="1" t="s">
        <v>37</v>
      </c>
      <c r="B54" s="2"/>
      <c r="C54" s="2"/>
      <c r="D54" s="1"/>
      <c r="E54" s="1"/>
      <c r="F54" s="1"/>
      <c r="G54" s="1"/>
      <c r="H54" s="1"/>
      <c r="I54" s="2"/>
      <c r="J54" s="1"/>
      <c r="K54" s="1"/>
    </row>
    <row r="55" spans="1:11" ht="12.75">
      <c r="A55" s="1"/>
      <c r="B55" s="2"/>
      <c r="C55" s="2"/>
      <c r="D55" s="1"/>
      <c r="E55" s="1"/>
      <c r="F55" s="1"/>
      <c r="G55" s="1"/>
      <c r="H55" s="1"/>
      <c r="I55" s="2"/>
      <c r="J55" s="1"/>
      <c r="K55" s="1"/>
    </row>
    <row r="56" spans="1:11" ht="12.75">
      <c r="A56" s="1"/>
      <c r="B56" s="2"/>
      <c r="C56" s="2"/>
      <c r="D56" s="1"/>
      <c r="E56" s="1"/>
      <c r="F56" s="1"/>
      <c r="G56" s="1"/>
      <c r="H56" s="1"/>
      <c r="I56" s="2"/>
      <c r="J56" s="1"/>
      <c r="K56" s="1"/>
    </row>
    <row r="57" spans="1:11" ht="12.75">
      <c r="A57" s="1"/>
      <c r="B57" s="2"/>
      <c r="C57" s="2"/>
      <c r="D57" s="1"/>
      <c r="E57" s="1"/>
      <c r="F57" s="1"/>
      <c r="G57" s="1"/>
      <c r="H57" s="1"/>
      <c r="I57" s="2"/>
      <c r="J57" s="1"/>
      <c r="K57" s="1"/>
    </row>
    <row r="58" spans="1:11" ht="12.75">
      <c r="A58" s="1"/>
      <c r="B58" s="2"/>
      <c r="C58" s="2"/>
      <c r="D58" s="1"/>
      <c r="E58" s="1"/>
      <c r="F58" s="1"/>
      <c r="G58" s="1"/>
      <c r="H58" s="1"/>
      <c r="I58" s="2"/>
      <c r="J58" s="1"/>
      <c r="K58" s="1"/>
    </row>
    <row r="59" spans="1:11" ht="4.5" customHeight="1">
      <c r="A59" s="15"/>
      <c r="B59" s="2"/>
      <c r="C59" s="2"/>
      <c r="D59" s="1"/>
      <c r="E59" s="1"/>
      <c r="F59" s="1"/>
      <c r="G59" s="1"/>
      <c r="H59" s="1"/>
      <c r="I59" s="2"/>
      <c r="J59" s="1"/>
      <c r="K59" s="1"/>
    </row>
    <row r="60" spans="1:11" ht="12.75">
      <c r="A60" s="11" t="s">
        <v>38</v>
      </c>
      <c r="B60" s="16"/>
      <c r="C60" s="17"/>
      <c r="D60" s="18"/>
      <c r="E60" s="19"/>
      <c r="F60" s="1"/>
      <c r="G60" s="1"/>
      <c r="H60" s="1"/>
      <c r="I60" s="2"/>
      <c r="J60" s="1"/>
      <c r="K60" s="1"/>
    </row>
    <row r="61" spans="1:11" ht="12.75">
      <c r="A61" s="11"/>
      <c r="B61" s="16" t="s">
        <v>39</v>
      </c>
      <c r="C61" s="16"/>
      <c r="D61" s="20">
        <f>(8475+9724)*0.5</f>
        <v>9099.5</v>
      </c>
      <c r="E61" s="21"/>
      <c r="F61" s="22"/>
      <c r="G61" s="22"/>
      <c r="H61" s="22"/>
      <c r="I61" s="2"/>
      <c r="J61" s="1"/>
      <c r="K61" s="1"/>
    </row>
    <row r="62" spans="1:8" ht="12.75">
      <c r="A62" s="11"/>
      <c r="B62" s="16" t="s">
        <v>40</v>
      </c>
      <c r="C62" s="16"/>
      <c r="D62" s="23">
        <f>(7164+8414)*0.5</f>
        <v>7789</v>
      </c>
      <c r="E62" s="21"/>
      <c r="F62" s="22"/>
      <c r="G62" s="22"/>
      <c r="H62" s="22"/>
    </row>
    <row r="63" spans="1:8" ht="12.75">
      <c r="A63" s="11"/>
      <c r="B63" s="16" t="s">
        <v>41</v>
      </c>
      <c r="C63" s="16"/>
      <c r="D63" s="23">
        <f>(34410+48410)*0.5</f>
        <v>41410</v>
      </c>
      <c r="E63" s="21"/>
      <c r="F63" s="22"/>
      <c r="G63" s="22"/>
      <c r="H63" s="22"/>
    </row>
    <row r="64" spans="1:8" ht="12.75">
      <c r="A64" s="11"/>
      <c r="B64" s="16" t="s">
        <v>42</v>
      </c>
      <c r="C64" s="16"/>
      <c r="D64" s="23">
        <v>1000</v>
      </c>
      <c r="E64" s="21"/>
      <c r="F64" s="22"/>
      <c r="G64" s="22"/>
      <c r="H64" s="22"/>
    </row>
    <row r="65" spans="1:8" ht="12.75">
      <c r="A65" s="11"/>
      <c r="B65" s="16" t="s">
        <v>43</v>
      </c>
      <c r="C65" s="16"/>
      <c r="D65" s="23">
        <f>(2000+2000)*0.5</f>
        <v>2000</v>
      </c>
      <c r="E65" s="21"/>
      <c r="F65" s="22"/>
      <c r="G65" s="22"/>
      <c r="H65" s="22"/>
    </row>
    <row r="66" spans="1:8" ht="12.75">
      <c r="A66" s="11"/>
      <c r="B66" s="16" t="s">
        <v>44</v>
      </c>
      <c r="C66" s="16"/>
      <c r="D66" s="23">
        <f>(10500+10500)*0.5</f>
        <v>10500</v>
      </c>
      <c r="E66" s="21"/>
      <c r="F66" s="22"/>
      <c r="G66" s="22"/>
      <c r="H66" s="22"/>
    </row>
    <row r="67" spans="1:8" ht="12.75">
      <c r="A67" s="11"/>
      <c r="B67" s="16" t="s">
        <v>45</v>
      </c>
      <c r="C67" s="16"/>
      <c r="D67" s="23">
        <f>(1252+1252)*0.5</f>
        <v>1252</v>
      </c>
      <c r="E67" s="21"/>
      <c r="F67" s="22"/>
      <c r="G67" s="22"/>
      <c r="H67" s="22"/>
    </row>
    <row r="68" spans="1:8" ht="12.75">
      <c r="A68" s="11"/>
      <c r="B68" s="16" t="s">
        <v>46</v>
      </c>
      <c r="C68" s="16"/>
      <c r="D68" s="23">
        <f>(7500+7500)*0.5</f>
        <v>7500</v>
      </c>
      <c r="E68" s="21"/>
      <c r="F68" s="22"/>
      <c r="G68" s="22"/>
      <c r="H68" s="22"/>
    </row>
    <row r="69" spans="1:8" ht="12.75">
      <c r="A69" s="11"/>
      <c r="B69" s="16" t="s">
        <v>47</v>
      </c>
      <c r="C69" s="16"/>
      <c r="D69" s="23">
        <f>(5200+5200)*0.5</f>
        <v>5200</v>
      </c>
      <c r="E69" s="21"/>
      <c r="F69" s="22"/>
      <c r="G69" s="22"/>
      <c r="H69" s="22"/>
    </row>
    <row r="70" spans="1:8" ht="12.75">
      <c r="A70" s="11"/>
      <c r="B70" s="16" t="s">
        <v>48</v>
      </c>
      <c r="C70" s="16"/>
      <c r="D70" s="23">
        <f>(43000+57000)*0.5</f>
        <v>50000</v>
      </c>
      <c r="E70" s="21"/>
      <c r="F70" s="22"/>
      <c r="G70" s="22"/>
      <c r="H70" s="22"/>
    </row>
    <row r="71" spans="1:5" ht="12.75">
      <c r="A71" s="24" t="s">
        <v>49</v>
      </c>
      <c r="B71" s="11"/>
      <c r="C71" s="25"/>
      <c r="D71" s="26">
        <f>SUM(D61:D70)</f>
        <v>135750.5</v>
      </c>
      <c r="E71" s="27"/>
    </row>
    <row r="74" spans="1:4" ht="12.75">
      <c r="A74" s="11" t="s">
        <v>25</v>
      </c>
      <c r="B74" s="16"/>
      <c r="C74" s="17"/>
      <c r="D74" s="18"/>
    </row>
    <row r="75" spans="1:4" ht="12.75">
      <c r="A75" s="11"/>
      <c r="B75" s="16" t="s">
        <v>50</v>
      </c>
      <c r="C75" s="16"/>
      <c r="D75" s="18">
        <v>10800</v>
      </c>
    </row>
    <row r="76" spans="1:4" ht="12.75">
      <c r="A76" s="11"/>
      <c r="B76" s="16" t="s">
        <v>51</v>
      </c>
      <c r="C76" s="16"/>
      <c r="D76" s="28">
        <v>200</v>
      </c>
    </row>
    <row r="77" spans="1:4" ht="12.75">
      <c r="A77" s="11"/>
      <c r="B77" s="29" t="s">
        <v>52</v>
      </c>
      <c r="C77" s="29"/>
      <c r="D77" s="28">
        <v>3000</v>
      </c>
    </row>
    <row r="78" spans="1:4" ht="12.75">
      <c r="A78" s="11"/>
      <c r="B78" s="16" t="s">
        <v>53</v>
      </c>
      <c r="C78" s="16"/>
      <c r="D78" s="28">
        <v>1500</v>
      </c>
    </row>
    <row r="79" spans="1:4" ht="12.75">
      <c r="A79" s="11"/>
      <c r="B79" s="16" t="s">
        <v>54</v>
      </c>
      <c r="C79" s="16"/>
      <c r="D79" s="28">
        <v>15000</v>
      </c>
    </row>
    <row r="80" spans="1:4" ht="12.75">
      <c r="A80" s="11"/>
      <c r="B80" s="16" t="s">
        <v>55</v>
      </c>
      <c r="C80" s="16"/>
      <c r="D80" s="28">
        <v>10000</v>
      </c>
    </row>
    <row r="81" spans="1:4" ht="12.75">
      <c r="A81" s="11"/>
      <c r="B81" s="29" t="s">
        <v>56</v>
      </c>
      <c r="C81" s="29"/>
      <c r="D81" s="28">
        <v>500</v>
      </c>
    </row>
    <row r="82" spans="1:4" ht="12.75">
      <c r="A82" s="11"/>
      <c r="B82" s="16" t="s">
        <v>57</v>
      </c>
      <c r="C82" s="16"/>
      <c r="D82" s="28">
        <v>4000</v>
      </c>
    </row>
    <row r="83" spans="1:4" ht="12.75">
      <c r="A83" s="11"/>
      <c r="B83" s="16" t="s">
        <v>58</v>
      </c>
      <c r="C83" s="16"/>
      <c r="D83" s="28">
        <v>3000</v>
      </c>
    </row>
    <row r="84" spans="1:4" ht="12.75">
      <c r="A84" s="11"/>
      <c r="B84" s="16" t="s">
        <v>59</v>
      </c>
      <c r="C84" s="16"/>
      <c r="D84" s="28">
        <v>56000</v>
      </c>
    </row>
    <row r="85" spans="1:4" ht="12.75">
      <c r="A85" s="11"/>
      <c r="B85" s="16" t="s">
        <v>60</v>
      </c>
      <c r="C85" s="16"/>
      <c r="D85" s="28">
        <v>200</v>
      </c>
    </row>
    <row r="86" spans="1:4" ht="12.75">
      <c r="A86" s="11"/>
      <c r="B86" s="16" t="s">
        <v>61</v>
      </c>
      <c r="C86" s="16"/>
      <c r="D86" s="28">
        <v>20000</v>
      </c>
    </row>
    <row r="87" spans="1:4" ht="12.75">
      <c r="A87" s="11"/>
      <c r="B87" s="16" t="s">
        <v>62</v>
      </c>
      <c r="C87" s="16"/>
      <c r="D87" s="28">
        <v>10000</v>
      </c>
    </row>
    <row r="88" spans="1:4" ht="12.75">
      <c r="A88" s="11"/>
      <c r="B88" s="16" t="s">
        <v>63</v>
      </c>
      <c r="C88" s="16"/>
      <c r="D88" s="28">
        <v>14500</v>
      </c>
    </row>
    <row r="89" spans="1:4" ht="12.75">
      <c r="A89" s="24" t="s">
        <v>64</v>
      </c>
      <c r="B89" s="11"/>
      <c r="C89" s="25"/>
      <c r="D89" s="30">
        <f>SUM(D75:D88)</f>
        <v>148700</v>
      </c>
    </row>
    <row r="91" spans="1:3" ht="12.75">
      <c r="A91" s="1" t="s">
        <v>65</v>
      </c>
      <c r="B91" s="31" t="s">
        <v>66</v>
      </c>
      <c r="C91" s="4" t="s">
        <v>67</v>
      </c>
    </row>
    <row r="92" spans="1:3" ht="12.75">
      <c r="A92" s="1" t="s">
        <v>68</v>
      </c>
      <c r="B92" s="31">
        <v>4800</v>
      </c>
      <c r="C92" s="4">
        <v>25000</v>
      </c>
    </row>
    <row r="93" spans="1:3" ht="12.75">
      <c r="A93" s="1" t="s">
        <v>68</v>
      </c>
      <c r="B93" s="31"/>
      <c r="C93" s="4">
        <v>4800</v>
      </c>
    </row>
    <row r="94" spans="1:3" ht="12.75">
      <c r="A94" s="1" t="s">
        <v>69</v>
      </c>
      <c r="B94" s="31">
        <v>27691</v>
      </c>
      <c r="C94" s="4">
        <v>41500</v>
      </c>
    </row>
    <row r="95" spans="1:3" ht="12.75">
      <c r="A95" s="1" t="s">
        <v>70</v>
      </c>
      <c r="B95" s="31">
        <v>4708</v>
      </c>
      <c r="C95" s="4">
        <v>13500</v>
      </c>
    </row>
    <row r="96" spans="1:3" ht="12.75">
      <c r="A96" s="1" t="s">
        <v>71</v>
      </c>
      <c r="B96" s="31">
        <v>4594</v>
      </c>
      <c r="C96" s="4">
        <v>0</v>
      </c>
    </row>
    <row r="97" spans="1:3" ht="12.75">
      <c r="A97" s="1" t="s">
        <v>72</v>
      </c>
      <c r="B97" s="31">
        <v>40000</v>
      </c>
      <c r="C97" s="4">
        <v>40000</v>
      </c>
    </row>
    <row r="98" spans="1:3" ht="12.75">
      <c r="A98" s="1" t="s">
        <v>73</v>
      </c>
      <c r="B98" s="31">
        <v>29000</v>
      </c>
      <c r="C98" s="4">
        <v>29000</v>
      </c>
    </row>
    <row r="99" spans="1:3" ht="12.75">
      <c r="A99" s="1" t="s">
        <v>74</v>
      </c>
      <c r="B99" s="31">
        <v>1000</v>
      </c>
      <c r="C99" s="4">
        <v>1000</v>
      </c>
    </row>
    <row r="100" spans="1:3" ht="12.75">
      <c r="A100" s="1" t="s">
        <v>75</v>
      </c>
      <c r="B100" s="31">
        <v>6000</v>
      </c>
      <c r="C100" s="4">
        <v>6000</v>
      </c>
    </row>
    <row r="101" spans="1:3" ht="12.75">
      <c r="A101" s="1" t="s">
        <v>76</v>
      </c>
      <c r="B101" s="31">
        <v>9000</v>
      </c>
      <c r="C101" s="4">
        <v>9000</v>
      </c>
    </row>
    <row r="102" spans="1:3" ht="12.75">
      <c r="A102" s="1" t="s">
        <v>77</v>
      </c>
      <c r="B102" s="31">
        <v>15000</v>
      </c>
      <c r="C102" s="4">
        <v>15000</v>
      </c>
    </row>
    <row r="103" spans="1:3" ht="12.75">
      <c r="A103" s="1" t="s">
        <v>78</v>
      </c>
      <c r="B103" s="31"/>
      <c r="C103" s="4">
        <v>28525</v>
      </c>
    </row>
    <row r="104" spans="1:3" ht="12.75">
      <c r="A104" s="1" t="s">
        <v>79</v>
      </c>
      <c r="B104" s="31">
        <v>64500</v>
      </c>
      <c r="C104" s="4">
        <v>64500</v>
      </c>
    </row>
    <row r="105" spans="1:3" ht="12.75">
      <c r="A105" s="1" t="s">
        <v>80</v>
      </c>
      <c r="B105" s="31"/>
      <c r="C105" s="4">
        <v>2648</v>
      </c>
    </row>
    <row r="106" spans="1:3" ht="12.75">
      <c r="A106" s="1" t="s">
        <v>81</v>
      </c>
      <c r="B106" s="31">
        <v>52000</v>
      </c>
      <c r="C106" s="4">
        <v>0</v>
      </c>
    </row>
    <row r="107" spans="1:3" ht="12.75">
      <c r="A107" s="1" t="s">
        <v>82</v>
      </c>
      <c r="B107" s="31">
        <v>10560</v>
      </c>
      <c r="C107" s="4">
        <v>0</v>
      </c>
    </row>
    <row r="108" spans="1:3" ht="12.75">
      <c r="A108" s="1" t="s">
        <v>83</v>
      </c>
      <c r="B108" s="31">
        <v>5979</v>
      </c>
      <c r="C108" s="32">
        <v>0</v>
      </c>
    </row>
    <row r="109" spans="1:3" ht="12.75">
      <c r="A109" s="1" t="s">
        <v>84</v>
      </c>
      <c r="B109" s="33">
        <v>12000</v>
      </c>
      <c r="C109" s="34">
        <v>0</v>
      </c>
    </row>
    <row r="110" spans="1:3" ht="12.75">
      <c r="A110" s="1" t="s">
        <v>85</v>
      </c>
      <c r="B110" s="31">
        <f>SUM(B92:B109)</f>
        <v>286832</v>
      </c>
      <c r="C110" s="2">
        <f>SUM(C92:C109)</f>
        <v>280473</v>
      </c>
    </row>
    <row r="111" spans="1:3" ht="12.75">
      <c r="A111" s="1"/>
      <c r="B111" s="31"/>
      <c r="C111" s="4"/>
    </row>
    <row r="112" spans="1:3" ht="13.5" thickBot="1">
      <c r="A112" s="1" t="s">
        <v>86</v>
      </c>
      <c r="B112" s="35">
        <f>SUM(B110+C110)</f>
        <v>567305</v>
      </c>
      <c r="C112" s="4"/>
    </row>
    <row r="113" ht="13.5" thickTop="1"/>
  </sheetData>
  <printOptions/>
  <pageMargins left="0.75" right="0.75" top="1" bottom="1" header="0.5" footer="0.5"/>
  <pageSetup fitToHeight="2" fitToWidth="1" horizontalDpi="600" verticalDpi="600" orientation="portrait" scale="95" r:id="rId1"/>
  <headerFooter alignWithMargins="0">
    <oddHeader>&amp;CMeadow Brook Hall
Calendar 2005 Budget Projections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workbookViewId="0" topLeftCell="A1">
      <selection activeCell="J31" sqref="J31"/>
    </sheetView>
  </sheetViews>
  <sheetFormatPr defaultColWidth="9.140625" defaultRowHeight="12.75"/>
  <cols>
    <col min="1" max="1" width="31.57421875" style="0" customWidth="1"/>
    <col min="2" max="2" width="7.7109375" style="40" customWidth="1"/>
    <col min="3" max="3" width="10.57421875" style="55" customWidth="1"/>
    <col min="4" max="4" width="15.28125" style="37" hidden="1" customWidth="1"/>
    <col min="5" max="5" width="4.00390625" style="0" hidden="1" customWidth="1"/>
    <col min="6" max="6" width="9.8515625" style="31" customWidth="1"/>
    <col min="7" max="7" width="8.7109375" style="2" customWidth="1"/>
    <col min="8" max="8" width="9.7109375" style="1" customWidth="1"/>
    <col min="9" max="9" width="3.140625" style="0" customWidth="1"/>
    <col min="10" max="10" width="9.7109375" style="1" customWidth="1"/>
    <col min="11" max="11" width="9.140625" style="2" customWidth="1"/>
    <col min="12" max="12" width="9.57421875" style="0" customWidth="1"/>
  </cols>
  <sheetData>
    <row r="1" spans="1:10" ht="12.75">
      <c r="A1" s="36"/>
      <c r="B1" s="3"/>
      <c r="C1" s="31"/>
      <c r="F1" s="31" t="s">
        <v>87</v>
      </c>
      <c r="J1" s="38" t="s">
        <v>88</v>
      </c>
    </row>
    <row r="2" spans="1:6" ht="12.75">
      <c r="A2" s="39" t="s">
        <v>89</v>
      </c>
      <c r="C2" s="31"/>
      <c r="F2" s="41"/>
    </row>
    <row r="3" spans="1:10" ht="12.75">
      <c r="A3" s="36" t="s">
        <v>90</v>
      </c>
      <c r="B3" s="4"/>
      <c r="C3" s="31"/>
      <c r="F3" s="41">
        <v>2000000</v>
      </c>
      <c r="J3" s="2">
        <v>2400000</v>
      </c>
    </row>
    <row r="4" spans="1:10" ht="12.75">
      <c r="A4" s="36" t="s">
        <v>2</v>
      </c>
      <c r="B4" s="4"/>
      <c r="C4" s="31"/>
      <c r="F4" s="41">
        <v>61000</v>
      </c>
      <c r="J4" s="41">
        <v>61000</v>
      </c>
    </row>
    <row r="5" spans="1:10" ht="12.75">
      <c r="A5" s="36" t="s">
        <v>3</v>
      </c>
      <c r="B5" s="42"/>
      <c r="C5" s="31"/>
      <c r="F5" s="41">
        <v>109000</v>
      </c>
      <c r="J5" s="41">
        <v>109000</v>
      </c>
    </row>
    <row r="6" spans="1:11" ht="12.75">
      <c r="A6" s="43" t="s">
        <v>91</v>
      </c>
      <c r="C6" s="4"/>
      <c r="F6" s="41"/>
      <c r="G6" s="2">
        <v>65000</v>
      </c>
      <c r="K6" s="2">
        <v>65000</v>
      </c>
    </row>
    <row r="7" spans="1:11" ht="12.75">
      <c r="A7" s="43" t="s">
        <v>92</v>
      </c>
      <c r="C7" s="4"/>
      <c r="F7" s="41"/>
      <c r="G7" s="2">
        <v>20000</v>
      </c>
      <c r="K7" s="2">
        <v>20000</v>
      </c>
    </row>
    <row r="8" spans="1:11" ht="12.75">
      <c r="A8" s="43" t="s">
        <v>93</v>
      </c>
      <c r="C8" s="4"/>
      <c r="F8" s="41"/>
      <c r="G8" s="2">
        <v>4000</v>
      </c>
      <c r="K8" s="2">
        <v>4000</v>
      </c>
    </row>
    <row r="9" spans="1:11" ht="12.75">
      <c r="A9" s="43" t="s">
        <v>94</v>
      </c>
      <c r="C9" s="4"/>
      <c r="F9" s="41"/>
      <c r="G9" s="2">
        <v>20000</v>
      </c>
      <c r="K9" s="2">
        <v>20000</v>
      </c>
    </row>
    <row r="10" spans="1:10" ht="12.75">
      <c r="A10" s="36" t="s">
        <v>8</v>
      </c>
      <c r="B10" s="4"/>
      <c r="C10" s="31"/>
      <c r="F10" s="41">
        <v>100000</v>
      </c>
      <c r="J10" s="41">
        <v>100000</v>
      </c>
    </row>
    <row r="11" spans="1:10" ht="12.75">
      <c r="A11" s="36" t="s">
        <v>95</v>
      </c>
      <c r="B11" s="4"/>
      <c r="C11" s="31"/>
      <c r="F11" s="41">
        <v>82000</v>
      </c>
      <c r="J11" s="41">
        <v>82000</v>
      </c>
    </row>
    <row r="12" spans="1:10" ht="12.75">
      <c r="A12" s="36" t="s">
        <v>10</v>
      </c>
      <c r="B12" s="32"/>
      <c r="C12" s="31"/>
      <c r="F12" s="44">
        <v>-10000</v>
      </c>
      <c r="J12" s="44">
        <v>-10000</v>
      </c>
    </row>
    <row r="13" spans="1:10" ht="12.75">
      <c r="A13" s="45" t="s">
        <v>11</v>
      </c>
      <c r="B13" s="4"/>
      <c r="C13" s="31"/>
      <c r="F13" s="4">
        <f>SUM(F3:F12)</f>
        <v>2342000</v>
      </c>
      <c r="J13" s="4">
        <f>SUM(J3:J12)</f>
        <v>2742000</v>
      </c>
    </row>
    <row r="14" spans="1:6" ht="12.75">
      <c r="A14" s="36"/>
      <c r="C14" s="31"/>
      <c r="F14" s="41"/>
    </row>
    <row r="15" spans="1:6" ht="12.75">
      <c r="A15" s="39" t="s">
        <v>96</v>
      </c>
      <c r="C15" s="31"/>
      <c r="F15" s="41"/>
    </row>
    <row r="16" spans="1:10" ht="12.75">
      <c r="A16" s="36" t="s">
        <v>97</v>
      </c>
      <c r="B16" s="42"/>
      <c r="C16" s="31"/>
      <c r="F16" s="41">
        <f>SUM(G18:G25)</f>
        <v>1184300</v>
      </c>
      <c r="J16" s="8">
        <f>SUM(K18:K25)</f>
        <v>1421160</v>
      </c>
    </row>
    <row r="17" spans="1:6" ht="12.75">
      <c r="A17" s="43" t="s">
        <v>98</v>
      </c>
      <c r="B17" s="4"/>
      <c r="C17" s="31"/>
      <c r="F17" s="41"/>
    </row>
    <row r="18" spans="1:11" ht="12.75">
      <c r="A18" s="43" t="s">
        <v>99</v>
      </c>
      <c r="C18" s="31"/>
      <c r="F18" s="41"/>
      <c r="G18" s="2">
        <f>SUM(D133)</f>
        <v>80000</v>
      </c>
      <c r="K18" s="2">
        <f>SUM(D141)</f>
        <v>96000</v>
      </c>
    </row>
    <row r="19" spans="1:11" ht="12.75">
      <c r="A19" s="43" t="s">
        <v>100</v>
      </c>
      <c r="C19" s="31"/>
      <c r="F19" s="41"/>
      <c r="G19" s="2">
        <f>SUM(D134)</f>
        <v>799000</v>
      </c>
      <c r="K19" s="2">
        <f>SUM(D142)</f>
        <v>958800</v>
      </c>
    </row>
    <row r="20" spans="1:11" ht="12.75">
      <c r="A20" s="43" t="s">
        <v>101</v>
      </c>
      <c r="C20" s="31"/>
      <c r="F20" s="41"/>
      <c r="G20" s="2">
        <f>SUM(D135)</f>
        <v>72000</v>
      </c>
      <c r="K20" s="2">
        <f>SUM(D143)</f>
        <v>86400</v>
      </c>
    </row>
    <row r="21" spans="1:11" ht="12.75">
      <c r="A21" s="43" t="s">
        <v>19</v>
      </c>
      <c r="C21" s="31"/>
      <c r="F21" s="41"/>
      <c r="G21" s="2">
        <f>SUM(D136)</f>
        <v>33300</v>
      </c>
      <c r="K21" s="2">
        <f>SUM(D144)</f>
        <v>39960</v>
      </c>
    </row>
    <row r="22" spans="1:12" ht="12.75">
      <c r="A22" s="43" t="s">
        <v>102</v>
      </c>
      <c r="C22" s="46"/>
      <c r="D22" s="2"/>
      <c r="F22" s="41"/>
      <c r="G22" s="6">
        <f>SUM(D137)</f>
        <v>200000</v>
      </c>
      <c r="H22" s="8">
        <f>SUM(G18:G22)</f>
        <v>1184300</v>
      </c>
      <c r="K22" s="6">
        <f>SUM(D145)</f>
        <v>240000</v>
      </c>
      <c r="L22" s="8">
        <f>SUM(K18:K22)</f>
        <v>1421160</v>
      </c>
    </row>
    <row r="23" spans="1:10" ht="12.75">
      <c r="A23" s="43" t="s">
        <v>103</v>
      </c>
      <c r="C23" s="31"/>
      <c r="F23" s="2">
        <v>78000</v>
      </c>
      <c r="J23" s="2">
        <v>93600</v>
      </c>
    </row>
    <row r="24" spans="1:12" ht="12.75">
      <c r="A24" s="43" t="s">
        <v>104</v>
      </c>
      <c r="C24" s="31"/>
      <c r="D24" s="47"/>
      <c r="F24" s="2">
        <v>30000</v>
      </c>
      <c r="H24" s="9">
        <v>0.65</v>
      </c>
      <c r="J24" s="2">
        <v>30000</v>
      </c>
      <c r="L24" s="9">
        <v>0.64</v>
      </c>
    </row>
    <row r="25" spans="1:10" ht="12.75">
      <c r="A25" s="43" t="s">
        <v>105</v>
      </c>
      <c r="C25" s="4"/>
      <c r="F25" s="2">
        <v>10000</v>
      </c>
      <c r="J25" s="2">
        <v>10000</v>
      </c>
    </row>
    <row r="26" spans="1:6" ht="12.75">
      <c r="A26" s="36"/>
      <c r="C26" s="31"/>
      <c r="F26" s="41"/>
    </row>
    <row r="27" spans="1:10" ht="12.75">
      <c r="A27" s="36" t="s">
        <v>106</v>
      </c>
      <c r="B27" s="31"/>
      <c r="C27" s="31"/>
      <c r="F27" s="31">
        <f>SUM(C92)</f>
        <v>549148</v>
      </c>
      <c r="J27" s="41">
        <f>SUM(F27)</f>
        <v>549148</v>
      </c>
    </row>
    <row r="28" spans="1:10" ht="12.75">
      <c r="A28" s="36" t="s">
        <v>23</v>
      </c>
      <c r="B28" s="4"/>
      <c r="C28" s="31"/>
      <c r="F28" s="4">
        <v>190680</v>
      </c>
      <c r="J28" s="4">
        <v>190680</v>
      </c>
    </row>
    <row r="29" spans="1:10" ht="12.75">
      <c r="A29" s="36" t="s">
        <v>24</v>
      </c>
      <c r="B29" s="4"/>
      <c r="C29" s="31"/>
      <c r="F29" s="4">
        <v>120501</v>
      </c>
      <c r="J29" s="4">
        <v>120501</v>
      </c>
    </row>
    <row r="30" spans="1:10" ht="12.75">
      <c r="A30" s="36" t="s">
        <v>107</v>
      </c>
      <c r="B30" s="4"/>
      <c r="C30" s="31"/>
      <c r="F30" s="4">
        <f>SUM(C108)</f>
        <v>128700</v>
      </c>
      <c r="J30" s="4">
        <v>128700</v>
      </c>
    </row>
    <row r="31" spans="1:10" ht="12.75">
      <c r="A31" s="36" t="s">
        <v>108</v>
      </c>
      <c r="B31" s="4"/>
      <c r="C31" s="31"/>
      <c r="F31" s="4">
        <v>15000</v>
      </c>
      <c r="J31" s="4">
        <v>15000</v>
      </c>
    </row>
    <row r="32" spans="1:10" ht="12.75">
      <c r="A32" s="36" t="s">
        <v>26</v>
      </c>
      <c r="B32" s="4"/>
      <c r="C32" s="31"/>
      <c r="F32" s="4">
        <v>20000</v>
      </c>
      <c r="J32" s="4">
        <v>20000</v>
      </c>
    </row>
    <row r="33" spans="1:10" ht="12.75">
      <c r="A33" s="36" t="s">
        <v>109</v>
      </c>
      <c r="B33" s="32"/>
      <c r="C33" s="31"/>
      <c r="F33" s="34">
        <v>15000</v>
      </c>
      <c r="J33" s="34">
        <v>15000</v>
      </c>
    </row>
    <row r="34" spans="1:10" ht="12.75">
      <c r="A34" s="45" t="s">
        <v>28</v>
      </c>
      <c r="B34" s="42"/>
      <c r="C34" s="31"/>
      <c r="F34" s="8">
        <f>SUM(F16:F33)</f>
        <v>2341329</v>
      </c>
      <c r="J34" s="8">
        <f>SUM(J16:J33)</f>
        <v>2593789</v>
      </c>
    </row>
    <row r="35" spans="1:10" ht="12.75">
      <c r="A35" s="36"/>
      <c r="C35" s="31"/>
      <c r="F35"/>
      <c r="J35"/>
    </row>
    <row r="36" spans="1:10" ht="13.5" thickBot="1">
      <c r="A36" s="48" t="s">
        <v>110</v>
      </c>
      <c r="B36" s="32"/>
      <c r="C36" s="31"/>
      <c r="F36" s="49">
        <f>SUM(F13-F34)</f>
        <v>671</v>
      </c>
      <c r="J36" s="49">
        <f>SUM(J13-J34)</f>
        <v>148211</v>
      </c>
    </row>
    <row r="37" spans="1:10" ht="13.5" thickTop="1">
      <c r="A37" s="48"/>
      <c r="B37" s="32"/>
      <c r="C37" s="31"/>
      <c r="F37" s="32"/>
      <c r="J37" s="32"/>
    </row>
    <row r="38" spans="1:10" ht="12.75">
      <c r="A38" s="48" t="s">
        <v>111</v>
      </c>
      <c r="B38" s="32"/>
      <c r="C38" s="31"/>
      <c r="F38" s="32">
        <v>175000</v>
      </c>
      <c r="J38" s="32">
        <v>175000</v>
      </c>
    </row>
    <row r="39" spans="1:10" ht="12.75">
      <c r="A39" s="48"/>
      <c r="B39" s="32"/>
      <c r="C39" s="31"/>
      <c r="F39" s="32"/>
      <c r="J39" s="32"/>
    </row>
    <row r="40" spans="1:10" ht="13.5" thickBot="1">
      <c r="A40" s="48" t="s">
        <v>31</v>
      </c>
      <c r="B40" s="32"/>
      <c r="C40" s="31"/>
      <c r="F40" s="50">
        <f>SUM(F36+F38)</f>
        <v>175671</v>
      </c>
      <c r="J40" s="50">
        <f>SUM(J36+J38)</f>
        <v>323211</v>
      </c>
    </row>
    <row r="41" spans="1:6" ht="89.25" customHeight="1">
      <c r="A41" s="48"/>
      <c r="B41" s="32"/>
      <c r="C41" s="31"/>
      <c r="F41" s="41"/>
    </row>
    <row r="42" spans="1:6" ht="12.75">
      <c r="A42" s="48"/>
      <c r="B42" s="32"/>
      <c r="C42" s="31"/>
      <c r="F42" s="41"/>
    </row>
    <row r="43" spans="1:6" ht="12.75">
      <c r="A43" s="51"/>
      <c r="B43" s="32"/>
      <c r="C43" s="31"/>
      <c r="F43" s="41"/>
    </row>
    <row r="44" spans="1:6" ht="11.25" customHeight="1">
      <c r="A44" s="51"/>
      <c r="B44" s="32"/>
      <c r="C44" s="31"/>
      <c r="F44" s="41"/>
    </row>
    <row r="45" spans="1:6" ht="12.75">
      <c r="A45" s="51"/>
      <c r="B45" s="32"/>
      <c r="C45" s="31"/>
      <c r="F45" s="41"/>
    </row>
    <row r="46" spans="1:6" ht="12.75">
      <c r="A46" s="48"/>
      <c r="B46" s="32"/>
      <c r="C46" s="31"/>
      <c r="F46" s="41"/>
    </row>
    <row r="47" spans="1:6" ht="12.75">
      <c r="A47" s="51"/>
      <c r="B47" s="32"/>
      <c r="C47" s="31"/>
      <c r="F47" s="41"/>
    </row>
    <row r="48" spans="1:6" ht="12.75">
      <c r="A48" s="51"/>
      <c r="B48" s="52"/>
      <c r="C48" s="31"/>
      <c r="F48" s="41"/>
    </row>
    <row r="49" spans="1:6" ht="12.75">
      <c r="A49" s="51"/>
      <c r="B49" s="52"/>
      <c r="C49" s="31"/>
      <c r="F49" s="41"/>
    </row>
    <row r="50" spans="1:6" ht="12.75">
      <c r="A50" s="51"/>
      <c r="B50" s="52"/>
      <c r="C50" s="31"/>
      <c r="F50" s="41"/>
    </row>
    <row r="51" spans="1:6" ht="12.75">
      <c r="A51" s="51"/>
      <c r="C51" s="31"/>
      <c r="F51" s="41"/>
    </row>
    <row r="52" spans="1:6" ht="12.75">
      <c r="A52" s="48"/>
      <c r="B52" s="52"/>
      <c r="C52" s="31"/>
      <c r="F52" s="41"/>
    </row>
    <row r="53" spans="1:6" ht="12.75">
      <c r="A53" s="48"/>
      <c r="B53" s="52"/>
      <c r="C53" s="31"/>
      <c r="F53" s="41"/>
    </row>
    <row r="54" spans="1:6" ht="12.75">
      <c r="A54" s="51"/>
      <c r="B54" s="52"/>
      <c r="C54" s="31"/>
      <c r="F54" s="41"/>
    </row>
    <row r="55" spans="1:6" ht="12.75">
      <c r="A55" s="51"/>
      <c r="B55" s="52"/>
      <c r="C55" s="31"/>
      <c r="F55" s="41"/>
    </row>
    <row r="56" spans="1:6" ht="12.75">
      <c r="A56" s="48"/>
      <c r="B56" s="52"/>
      <c r="C56" s="31"/>
      <c r="F56" s="41"/>
    </row>
    <row r="57" spans="1:6" ht="12.75">
      <c r="A57" s="48"/>
      <c r="B57" s="32"/>
      <c r="C57" s="31"/>
      <c r="F57" s="41"/>
    </row>
    <row r="58" spans="1:6" ht="12.75">
      <c r="A58" s="51"/>
      <c r="B58" s="32"/>
      <c r="C58" s="31"/>
      <c r="F58" s="41"/>
    </row>
    <row r="59" spans="1:6" ht="12.75">
      <c r="A59" s="48"/>
      <c r="B59" s="32"/>
      <c r="C59" s="31"/>
      <c r="F59" s="41"/>
    </row>
    <row r="60" spans="1:6" ht="12.75">
      <c r="A60" s="48"/>
      <c r="B60" s="32"/>
      <c r="C60" s="31"/>
      <c r="F60" s="41"/>
    </row>
    <row r="61" spans="1:6" ht="12.75">
      <c r="A61" s="48"/>
      <c r="B61" s="32"/>
      <c r="C61" s="31"/>
      <c r="F61" s="41"/>
    </row>
    <row r="62" spans="1:6" ht="12.75">
      <c r="A62" s="48"/>
      <c r="B62" s="32"/>
      <c r="C62" s="31"/>
      <c r="F62" s="41"/>
    </row>
    <row r="63" spans="1:6" ht="12.75">
      <c r="A63" s="48"/>
      <c r="B63" s="32"/>
      <c r="C63" s="31"/>
      <c r="F63" s="41"/>
    </row>
    <row r="64" spans="1:6" ht="12.75">
      <c r="A64" s="48"/>
      <c r="B64" s="32"/>
      <c r="C64" s="31"/>
      <c r="F64" s="41"/>
    </row>
    <row r="65" spans="1:6" ht="12.75">
      <c r="A65" s="48"/>
      <c r="B65" s="32"/>
      <c r="C65" s="31"/>
      <c r="F65" s="41"/>
    </row>
    <row r="66" spans="1:6" ht="12.75">
      <c r="A66" s="48"/>
      <c r="B66" s="32"/>
      <c r="C66" s="31"/>
      <c r="F66" s="41"/>
    </row>
    <row r="67" spans="1:6" ht="12.75">
      <c r="A67" s="48"/>
      <c r="B67" s="32"/>
      <c r="C67" s="31"/>
      <c r="F67" s="41"/>
    </row>
    <row r="68" spans="1:6" ht="12.75">
      <c r="A68" s="48"/>
      <c r="B68" s="32"/>
      <c r="C68" s="31"/>
      <c r="F68" s="41"/>
    </row>
    <row r="69" spans="1:6" ht="12.75">
      <c r="A69" s="48"/>
      <c r="B69" s="32"/>
      <c r="C69" s="31"/>
      <c r="F69" s="41"/>
    </row>
    <row r="70" spans="1:6" ht="12.75">
      <c r="A70" s="48"/>
      <c r="B70" s="32"/>
      <c r="C70" s="31"/>
      <c r="F70" s="41"/>
    </row>
    <row r="71" spans="1:6" ht="12.75">
      <c r="A71" s="48"/>
      <c r="B71" s="32"/>
      <c r="C71" s="31"/>
      <c r="F71" s="41"/>
    </row>
    <row r="72" spans="1:6" ht="12.75">
      <c r="A72" s="48"/>
      <c r="B72" s="32"/>
      <c r="C72" s="31"/>
      <c r="F72" s="41"/>
    </row>
    <row r="73" spans="1:6" ht="12.75">
      <c r="A73" s="48"/>
      <c r="B73" s="32"/>
      <c r="C73" s="31"/>
      <c r="F73" s="41"/>
    </row>
    <row r="74" spans="1:6" ht="12.75">
      <c r="A74" s="48"/>
      <c r="B74" s="32"/>
      <c r="C74" s="31"/>
      <c r="F74" s="41"/>
    </row>
    <row r="75" spans="1:6" ht="12.75">
      <c r="A75" s="48"/>
      <c r="B75" s="32"/>
      <c r="C75" s="31"/>
      <c r="F75" s="41"/>
    </row>
    <row r="76" spans="1:6" ht="12.75">
      <c r="A76" s="36" t="s">
        <v>65</v>
      </c>
      <c r="C76" s="31"/>
      <c r="F76" s="41"/>
    </row>
    <row r="77" spans="1:6" ht="12.75">
      <c r="A77" s="36" t="s">
        <v>68</v>
      </c>
      <c r="C77" s="31">
        <v>50000</v>
      </c>
      <c r="F77" s="41"/>
    </row>
    <row r="78" spans="1:6" ht="12.75">
      <c r="A78" s="36" t="s">
        <v>68</v>
      </c>
      <c r="C78" s="31">
        <v>9600</v>
      </c>
      <c r="F78" s="41"/>
    </row>
    <row r="79" spans="1:6" ht="12.75">
      <c r="A79" s="36" t="s">
        <v>69</v>
      </c>
      <c r="C79" s="31">
        <v>83000</v>
      </c>
      <c r="F79" s="41"/>
    </row>
    <row r="80" spans="1:6" ht="12.75">
      <c r="A80" s="36" t="s">
        <v>70</v>
      </c>
      <c r="C80" s="31">
        <v>27000</v>
      </c>
      <c r="F80" s="41"/>
    </row>
    <row r="81" spans="1:6" ht="12.75">
      <c r="A81" s="36" t="s">
        <v>112</v>
      </c>
      <c r="C81" s="31">
        <v>80000</v>
      </c>
      <c r="F81" s="41"/>
    </row>
    <row r="82" spans="1:6" ht="12.75">
      <c r="A82" s="36" t="s">
        <v>73</v>
      </c>
      <c r="C82" s="31">
        <v>58000</v>
      </c>
      <c r="F82" s="41"/>
    </row>
    <row r="83" spans="1:6" ht="12.75">
      <c r="A83" s="36" t="s">
        <v>113</v>
      </c>
      <c r="C83" s="31">
        <v>2000</v>
      </c>
      <c r="F83" s="41"/>
    </row>
    <row r="84" spans="1:6" ht="12.75">
      <c r="A84" s="36" t="s">
        <v>114</v>
      </c>
      <c r="C84" s="31">
        <v>12000</v>
      </c>
      <c r="F84" s="41"/>
    </row>
    <row r="85" spans="1:6" ht="12.75">
      <c r="A85" s="36" t="s">
        <v>76</v>
      </c>
      <c r="C85" s="31">
        <v>18000</v>
      </c>
      <c r="F85" s="41"/>
    </row>
    <row r="86" spans="1:6" ht="12.75">
      <c r="A86" s="36" t="s">
        <v>77</v>
      </c>
      <c r="C86" s="31">
        <v>30000</v>
      </c>
      <c r="F86" s="41"/>
    </row>
    <row r="87" spans="1:6" ht="12.75">
      <c r="A87" s="36" t="s">
        <v>78</v>
      </c>
      <c r="C87" s="31">
        <v>57050</v>
      </c>
      <c r="F87" s="41"/>
    </row>
    <row r="88" spans="1:6" ht="12.75">
      <c r="A88" s="36" t="s">
        <v>79</v>
      </c>
      <c r="C88" s="31">
        <v>129000</v>
      </c>
      <c r="F88" s="41"/>
    </row>
    <row r="89" spans="1:6" ht="12.75">
      <c r="A89" s="36" t="s">
        <v>80</v>
      </c>
      <c r="C89" s="31">
        <v>2648</v>
      </c>
      <c r="F89" s="41"/>
    </row>
    <row r="90" spans="1:6" ht="12.75">
      <c r="A90" s="53" t="s">
        <v>115</v>
      </c>
      <c r="C90" s="31">
        <f>SUM(C77:C89)</f>
        <v>558298</v>
      </c>
      <c r="F90" s="41"/>
    </row>
    <row r="91" spans="1:6" ht="12.75">
      <c r="A91" s="45" t="s">
        <v>116</v>
      </c>
      <c r="C91" s="31">
        <v>9150</v>
      </c>
      <c r="F91" s="41"/>
    </row>
    <row r="92" spans="1:6" ht="12.75">
      <c r="A92" s="48" t="s">
        <v>117</v>
      </c>
      <c r="C92" s="31">
        <f>SUM(C90-C91)</f>
        <v>549148</v>
      </c>
      <c r="F92" s="41"/>
    </row>
    <row r="93" spans="1:6" ht="12.75">
      <c r="A93" s="53"/>
      <c r="C93" s="31"/>
      <c r="F93" s="41"/>
    </row>
    <row r="94" spans="1:6" ht="12.75">
      <c r="A94" s="36" t="s">
        <v>118</v>
      </c>
      <c r="C94" s="31"/>
      <c r="F94" s="41"/>
    </row>
    <row r="95" spans="1:6" ht="12.75">
      <c r="A95" s="36" t="s">
        <v>50</v>
      </c>
      <c r="C95" s="31">
        <v>10800</v>
      </c>
      <c r="F95" s="41"/>
    </row>
    <row r="96" spans="1:6" ht="12.75">
      <c r="A96" s="36" t="s">
        <v>51</v>
      </c>
      <c r="C96" s="31">
        <v>200</v>
      </c>
      <c r="F96" s="41"/>
    </row>
    <row r="97" spans="1:6" ht="12.75">
      <c r="A97" s="36" t="s">
        <v>119</v>
      </c>
      <c r="C97" s="31">
        <v>3000</v>
      </c>
      <c r="F97" s="41"/>
    </row>
    <row r="98" spans="1:6" ht="12.75">
      <c r="A98" s="36" t="s">
        <v>53</v>
      </c>
      <c r="C98" s="31">
        <v>1500</v>
      </c>
      <c r="F98" s="41"/>
    </row>
    <row r="99" spans="1:6" ht="12.75">
      <c r="A99" s="36" t="s">
        <v>120</v>
      </c>
      <c r="C99" s="31">
        <v>15000</v>
      </c>
      <c r="F99" s="41"/>
    </row>
    <row r="100" spans="1:6" ht="12.75">
      <c r="A100" s="36" t="s">
        <v>55</v>
      </c>
      <c r="C100" s="31">
        <v>10000</v>
      </c>
      <c r="F100" s="41"/>
    </row>
    <row r="101" spans="1:6" ht="12.75">
      <c r="A101" s="36" t="s">
        <v>56</v>
      </c>
      <c r="C101" s="31">
        <v>500</v>
      </c>
      <c r="F101" s="41"/>
    </row>
    <row r="102" spans="1:6" ht="12.75">
      <c r="A102" s="36" t="s">
        <v>121</v>
      </c>
      <c r="C102" s="31">
        <v>4000</v>
      </c>
      <c r="F102" s="41"/>
    </row>
    <row r="103" spans="1:6" ht="12.75">
      <c r="A103" s="36" t="s">
        <v>122</v>
      </c>
      <c r="C103" s="31">
        <v>3000</v>
      </c>
      <c r="F103" s="41"/>
    </row>
    <row r="104" spans="1:6" ht="12.75">
      <c r="A104" s="36" t="s">
        <v>59</v>
      </c>
      <c r="C104" s="31">
        <v>56000</v>
      </c>
      <c r="F104" s="41"/>
    </row>
    <row r="105" spans="1:6" ht="12.75">
      <c r="A105" s="36" t="s">
        <v>60</v>
      </c>
      <c r="C105" s="31">
        <v>200</v>
      </c>
      <c r="F105" s="41"/>
    </row>
    <row r="106" spans="1:6" ht="12.75">
      <c r="A106" s="36" t="s">
        <v>123</v>
      </c>
      <c r="C106" s="31">
        <v>10000</v>
      </c>
      <c r="F106" s="41"/>
    </row>
    <row r="107" spans="1:6" ht="12.75">
      <c r="A107" s="36" t="s">
        <v>124</v>
      </c>
      <c r="C107" s="33">
        <v>14500</v>
      </c>
      <c r="F107" s="41"/>
    </row>
    <row r="108" spans="1:6" ht="12.75">
      <c r="A108" s="48" t="s">
        <v>64</v>
      </c>
      <c r="C108" s="31">
        <f>SUM(C95:C107)</f>
        <v>128700</v>
      </c>
      <c r="F108" s="41"/>
    </row>
    <row r="109" spans="1:6" ht="12.75">
      <c r="A109" s="36"/>
      <c r="C109" s="31"/>
      <c r="F109" s="41"/>
    </row>
    <row r="110" spans="1:6" ht="12.75">
      <c r="A110" s="36" t="s">
        <v>125</v>
      </c>
      <c r="C110" s="31"/>
      <c r="F110" s="41"/>
    </row>
    <row r="111" spans="1:6" ht="12.75">
      <c r="A111" s="36" t="s">
        <v>39</v>
      </c>
      <c r="C111" s="31">
        <v>8475</v>
      </c>
      <c r="F111" s="41"/>
    </row>
    <row r="112" spans="1:6" ht="12.75">
      <c r="A112" s="36" t="s">
        <v>40</v>
      </c>
      <c r="C112" s="31">
        <v>7164</v>
      </c>
      <c r="F112" s="41"/>
    </row>
    <row r="113" spans="1:6" ht="12.75">
      <c r="A113" s="36" t="s">
        <v>126</v>
      </c>
      <c r="C113" s="31">
        <v>34410</v>
      </c>
      <c r="F113" s="41"/>
    </row>
    <row r="114" spans="1:3" ht="12.75">
      <c r="A114" s="36" t="s">
        <v>42</v>
      </c>
      <c r="C114" s="31">
        <v>1000</v>
      </c>
    </row>
    <row r="115" spans="1:3" ht="12.75">
      <c r="A115" s="36" t="s">
        <v>127</v>
      </c>
      <c r="C115" s="31">
        <v>2000</v>
      </c>
    </row>
    <row r="116" spans="1:3" ht="12.75">
      <c r="A116" s="36" t="s">
        <v>44</v>
      </c>
      <c r="C116" s="31">
        <v>10500</v>
      </c>
    </row>
    <row r="117" spans="1:3" ht="12.75">
      <c r="A117" s="36" t="s">
        <v>128</v>
      </c>
      <c r="C117" s="31">
        <v>1252</v>
      </c>
    </row>
    <row r="118" spans="1:3" ht="12.75">
      <c r="A118" s="36" t="s">
        <v>46</v>
      </c>
      <c r="C118" s="31">
        <v>7500</v>
      </c>
    </row>
    <row r="119" spans="1:3" ht="12.75">
      <c r="A119" s="36" t="s">
        <v>47</v>
      </c>
      <c r="C119" s="31">
        <v>5200</v>
      </c>
    </row>
    <row r="120" spans="1:3" ht="12.75">
      <c r="A120" s="36" t="s">
        <v>129</v>
      </c>
      <c r="C120" s="33">
        <v>43000</v>
      </c>
    </row>
    <row r="121" spans="1:3" ht="12.75">
      <c r="A121" s="48" t="s">
        <v>49</v>
      </c>
      <c r="C121" s="31">
        <f>SUM(C111:C120)</f>
        <v>120501</v>
      </c>
    </row>
    <row r="122" spans="1:3" ht="10.5" customHeight="1">
      <c r="A122" s="36"/>
      <c r="C122" s="31"/>
    </row>
    <row r="123" spans="1:3" ht="12.75" hidden="1">
      <c r="A123" s="36"/>
      <c r="C123" s="31"/>
    </row>
    <row r="124" spans="1:3" ht="12.75">
      <c r="A124" s="54"/>
      <c r="C124" s="31"/>
    </row>
    <row r="125" spans="1:4" ht="12.75">
      <c r="A125" s="36"/>
      <c r="C125" s="31"/>
      <c r="D125" s="2">
        <v>64000</v>
      </c>
    </row>
    <row r="126" spans="1:4" ht="12.75">
      <c r="A126" s="36"/>
      <c r="C126" s="31"/>
      <c r="D126" s="2">
        <v>639200</v>
      </c>
    </row>
    <row r="127" spans="1:4" ht="12.75">
      <c r="A127" s="36"/>
      <c r="C127" s="31"/>
      <c r="D127" s="2">
        <v>57600</v>
      </c>
    </row>
    <row r="128" spans="1:4" ht="12.75">
      <c r="A128" s="36"/>
      <c r="C128" s="31"/>
      <c r="D128" s="2">
        <v>26640</v>
      </c>
    </row>
    <row r="129" spans="1:4" ht="12.75">
      <c r="A129" s="36"/>
      <c r="C129" s="31"/>
      <c r="D129" s="2">
        <v>160000</v>
      </c>
    </row>
    <row r="130" spans="1:4" ht="12.75">
      <c r="A130" s="36"/>
      <c r="C130" s="31"/>
      <c r="D130" s="2">
        <f>SUM(D125:D129)</f>
        <v>947440</v>
      </c>
    </row>
    <row r="131" spans="1:3" ht="12.75">
      <c r="A131" s="36"/>
      <c r="C131" s="31"/>
    </row>
    <row r="132" spans="1:11" s="1" customFormat="1" ht="11.25">
      <c r="A132" s="54">
        <v>-1</v>
      </c>
      <c r="B132" s="38"/>
      <c r="C132" s="31"/>
      <c r="D132" s="2"/>
      <c r="F132" s="31"/>
      <c r="G132" s="2"/>
      <c r="K132" s="2"/>
    </row>
    <row r="133" spans="1:11" s="1" customFormat="1" ht="11.25">
      <c r="A133" s="1" t="s">
        <v>130</v>
      </c>
      <c r="B133" s="38"/>
      <c r="C133" s="31"/>
      <c r="D133" s="2">
        <v>80000</v>
      </c>
      <c r="F133" s="31"/>
      <c r="G133" s="2"/>
      <c r="K133" s="2"/>
    </row>
    <row r="134" spans="1:11" s="1" customFormat="1" ht="11.25">
      <c r="A134" s="1" t="s">
        <v>131</v>
      </c>
      <c r="B134" s="38"/>
      <c r="C134" s="31"/>
      <c r="D134" s="2">
        <v>799000</v>
      </c>
      <c r="F134" s="31"/>
      <c r="G134" s="2"/>
      <c r="K134" s="2"/>
    </row>
    <row r="135" spans="1:11" s="1" customFormat="1" ht="11.25">
      <c r="A135" s="1" t="s">
        <v>132</v>
      </c>
      <c r="B135" s="38"/>
      <c r="C135" s="31"/>
      <c r="D135" s="2">
        <v>72000</v>
      </c>
      <c r="F135" s="31"/>
      <c r="G135" s="2"/>
      <c r="K135" s="2"/>
    </row>
    <row r="136" spans="1:11" s="1" customFormat="1" ht="11.25">
      <c r="A136" s="1" t="s">
        <v>133</v>
      </c>
      <c r="B136" s="38"/>
      <c r="C136" s="31"/>
      <c r="D136" s="2">
        <v>33300</v>
      </c>
      <c r="F136" s="31"/>
      <c r="G136" s="2"/>
      <c r="K136" s="2"/>
    </row>
    <row r="137" spans="1:11" s="1" customFormat="1" ht="11.25">
      <c r="A137" s="1" t="s">
        <v>134</v>
      </c>
      <c r="B137" s="38"/>
      <c r="C137" s="31"/>
      <c r="D137" s="2">
        <v>200000</v>
      </c>
      <c r="F137" s="31"/>
      <c r="G137" s="2"/>
      <c r="K137" s="2"/>
    </row>
    <row r="138" spans="1:11" s="1" customFormat="1" ht="11.25">
      <c r="A138" s="1" t="s">
        <v>135</v>
      </c>
      <c r="B138" s="38"/>
      <c r="C138" s="31"/>
      <c r="D138" s="2">
        <f>SUM(D133:D137)</f>
        <v>1184300</v>
      </c>
      <c r="F138" s="31"/>
      <c r="G138" s="2"/>
      <c r="K138" s="2"/>
    </row>
    <row r="139" spans="2:11" s="1" customFormat="1" ht="11.25">
      <c r="B139" s="38"/>
      <c r="C139" s="31"/>
      <c r="D139" s="2"/>
      <c r="F139" s="31"/>
      <c r="G139" s="2"/>
      <c r="K139" s="2"/>
    </row>
    <row r="140" spans="1:11" s="1" customFormat="1" ht="11.25">
      <c r="A140" s="54">
        <v>-2</v>
      </c>
      <c r="B140" s="38"/>
      <c r="C140" s="31"/>
      <c r="D140" s="2"/>
      <c r="F140" s="31"/>
      <c r="G140" s="2"/>
      <c r="K140" s="2"/>
    </row>
    <row r="141" spans="1:11" s="1" customFormat="1" ht="11.25">
      <c r="A141" s="1" t="s">
        <v>136</v>
      </c>
      <c r="B141" s="38"/>
      <c r="C141" s="31"/>
      <c r="D141" s="2">
        <v>96000</v>
      </c>
      <c r="F141" s="31"/>
      <c r="G141" s="2"/>
      <c r="K141" s="2"/>
    </row>
    <row r="142" spans="1:11" s="1" customFormat="1" ht="11.25">
      <c r="A142" s="1" t="s">
        <v>137</v>
      </c>
      <c r="B142" s="38"/>
      <c r="C142" s="31"/>
      <c r="D142" s="2">
        <v>958800</v>
      </c>
      <c r="F142" s="31"/>
      <c r="G142" s="2"/>
      <c r="K142" s="2"/>
    </row>
    <row r="143" spans="1:11" s="1" customFormat="1" ht="11.25">
      <c r="A143" s="1" t="s">
        <v>138</v>
      </c>
      <c r="B143" s="38"/>
      <c r="C143" s="31"/>
      <c r="D143" s="2">
        <v>86400</v>
      </c>
      <c r="F143" s="31"/>
      <c r="G143" s="2"/>
      <c r="K143" s="2"/>
    </row>
    <row r="144" spans="1:11" s="1" customFormat="1" ht="11.25">
      <c r="A144" s="1" t="s">
        <v>139</v>
      </c>
      <c r="B144" s="38"/>
      <c r="C144" s="31"/>
      <c r="D144" s="2">
        <v>39960</v>
      </c>
      <c r="F144" s="31"/>
      <c r="G144" s="2"/>
      <c r="K144" s="2"/>
    </row>
    <row r="145" spans="1:11" s="1" customFormat="1" ht="11.25">
      <c r="A145" s="1" t="s">
        <v>140</v>
      </c>
      <c r="B145" s="38"/>
      <c r="C145" s="31"/>
      <c r="D145" s="2">
        <v>240000</v>
      </c>
      <c r="F145" s="31"/>
      <c r="G145" s="2"/>
      <c r="K145" s="2"/>
    </row>
    <row r="146" spans="1:11" s="1" customFormat="1" ht="11.25">
      <c r="A146" s="1" t="s">
        <v>141</v>
      </c>
      <c r="B146" s="38"/>
      <c r="C146" s="31"/>
      <c r="D146" s="2">
        <f>SUM(D141:D145)</f>
        <v>1421160</v>
      </c>
      <c r="F146" s="31"/>
      <c r="G146" s="2"/>
      <c r="K146" s="2"/>
    </row>
    <row r="147" spans="2:11" s="1" customFormat="1" ht="11.25">
      <c r="B147" s="38"/>
      <c r="C147" s="31"/>
      <c r="D147" s="2"/>
      <c r="F147" s="31"/>
      <c r="G147" s="2"/>
      <c r="K147" s="2"/>
    </row>
    <row r="148" spans="2:11" s="1" customFormat="1" ht="11.25">
      <c r="B148" s="38"/>
      <c r="C148" s="31"/>
      <c r="D148" s="2"/>
      <c r="F148" s="31"/>
      <c r="G148" s="2"/>
      <c r="K148" s="2"/>
    </row>
    <row r="149" spans="2:11" s="1" customFormat="1" ht="11.25">
      <c r="B149" s="38"/>
      <c r="C149" s="31"/>
      <c r="D149" s="2"/>
      <c r="F149" s="31"/>
      <c r="G149" s="2"/>
      <c r="K149" s="2"/>
    </row>
    <row r="150" spans="2:11" s="1" customFormat="1" ht="11.25">
      <c r="B150" s="38"/>
      <c r="C150" s="31"/>
      <c r="D150" s="2"/>
      <c r="F150" s="31"/>
      <c r="G150" s="2"/>
      <c r="K150" s="2"/>
    </row>
    <row r="151" spans="2:11" s="1" customFormat="1" ht="11.25">
      <c r="B151" s="38"/>
      <c r="C151" s="31"/>
      <c r="D151" s="2"/>
      <c r="F151" s="31"/>
      <c r="G151" s="2"/>
      <c r="K151" s="2"/>
    </row>
    <row r="152" spans="2:11" s="1" customFormat="1" ht="11.25">
      <c r="B152" s="38"/>
      <c r="C152" s="31"/>
      <c r="D152" s="2"/>
      <c r="F152" s="31"/>
      <c r="G152" s="2"/>
      <c r="K152" s="2"/>
    </row>
    <row r="153" spans="2:11" s="1" customFormat="1" ht="11.25">
      <c r="B153" s="38"/>
      <c r="C153" s="31"/>
      <c r="D153" s="2"/>
      <c r="F153" s="31"/>
      <c r="G153" s="2"/>
      <c r="K153" s="2"/>
    </row>
    <row r="154" spans="2:11" s="1" customFormat="1" ht="11.25">
      <c r="B154" s="38"/>
      <c r="C154" s="31"/>
      <c r="D154" s="2"/>
      <c r="F154" s="31"/>
      <c r="G154" s="2"/>
      <c r="K154" s="2"/>
    </row>
    <row r="155" spans="2:11" s="1" customFormat="1" ht="11.25">
      <c r="B155" s="38"/>
      <c r="C155" s="31"/>
      <c r="D155" s="2"/>
      <c r="F155" s="31"/>
      <c r="G155" s="2"/>
      <c r="K155" s="2"/>
    </row>
    <row r="156" spans="2:11" s="1" customFormat="1" ht="11.25">
      <c r="B156" s="38"/>
      <c r="C156" s="31"/>
      <c r="D156" s="2"/>
      <c r="F156" s="31"/>
      <c r="G156" s="2"/>
      <c r="K156" s="2"/>
    </row>
    <row r="157" spans="2:11" s="1" customFormat="1" ht="11.25">
      <c r="B157" s="38"/>
      <c r="C157" s="31"/>
      <c r="D157" s="2"/>
      <c r="F157" s="31"/>
      <c r="G157" s="2"/>
      <c r="K157" s="2"/>
    </row>
    <row r="158" spans="2:11" s="1" customFormat="1" ht="11.25">
      <c r="B158" s="38"/>
      <c r="C158" s="31"/>
      <c r="D158" s="2"/>
      <c r="F158" s="31"/>
      <c r="G158" s="2"/>
      <c r="K158" s="2"/>
    </row>
    <row r="159" spans="2:11" s="1" customFormat="1" ht="11.25">
      <c r="B159" s="38"/>
      <c r="C159" s="31"/>
      <c r="D159" s="2"/>
      <c r="F159" s="31"/>
      <c r="G159" s="2"/>
      <c r="K159" s="2"/>
    </row>
    <row r="160" spans="2:11" s="1" customFormat="1" ht="11.25">
      <c r="B160" s="38"/>
      <c r="C160" s="31"/>
      <c r="D160" s="2"/>
      <c r="F160" s="31"/>
      <c r="G160" s="2"/>
      <c r="K160" s="2"/>
    </row>
  </sheetData>
  <printOptions/>
  <pageMargins left="0.75" right="0.75" top="1" bottom="1" header="0.5" footer="0.5"/>
  <pageSetup fitToHeight="2" fitToWidth="1" horizontalDpi="600" verticalDpi="600" orientation="portrait" scale="69" r:id="rId1"/>
  <headerFooter alignWithMargins="0">
    <oddHeader>&amp;CMeadow Brook Hall
Calendar 2006 Budget Projections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2005-07-08T14:51:20Z</cp:lastPrinted>
  <dcterms:created xsi:type="dcterms:W3CDTF">2005-07-06T17:59:58Z</dcterms:created>
  <dcterms:modified xsi:type="dcterms:W3CDTF">2005-07-08T14:51:30Z</dcterms:modified>
  <cp:category/>
  <cp:version/>
  <cp:contentType/>
  <cp:contentStatus/>
</cp:coreProperties>
</file>