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570" tabRatio="885" activeTab="1"/>
  </bookViews>
  <sheets>
    <sheet name="Instructions" sheetId="1" r:id="rId1"/>
    <sheet name="Week 1" sheetId="2" r:id="rId2"/>
    <sheet name="Week 2" sheetId="3" r:id="rId3"/>
    <sheet name="Week 3" sheetId="4" r:id="rId4"/>
    <sheet name="Week 4" sheetId="5" r:id="rId5"/>
    <sheet name="Week 5" sheetId="6" r:id="rId6"/>
    <sheet name="Week 6" sheetId="7" r:id="rId7"/>
    <sheet name="Week 7" sheetId="8" r:id="rId8"/>
    <sheet name="Week 8" sheetId="9" r:id="rId9"/>
    <sheet name="Week 9" sheetId="10" r:id="rId10"/>
    <sheet name="Week 10" sheetId="11" r:id="rId11"/>
    <sheet name="Week 11" sheetId="12" r:id="rId12"/>
    <sheet name="Week 12" sheetId="13" r:id="rId13"/>
    <sheet name="Week 13" sheetId="14" r:id="rId14"/>
    <sheet name="Per Diem Calc Tool" sheetId="15" state="hidden" r:id="rId15"/>
    <sheet name="per diem tables" sheetId="16" state="hidden" r:id="rId16"/>
  </sheets>
  <externalReferences>
    <externalReference r:id="rId19"/>
    <externalReference r:id="rId20"/>
    <externalReference r:id="rId21"/>
    <externalReference r:id="rId22"/>
    <externalReference r:id="rId23"/>
  </externalReferences>
  <definedNames>
    <definedName name="CONTENTS">#REF!</definedName>
    <definedName name="Data" localSheetId="0">'[4]Week 8'!$M$8,'[4]Week 8'!$M$10:$AG$13,'[4]Week 8'!$M$15:$AG$15,'[4]Week 8'!$M$17:$AG$19,'[4]Week 8'!$H$21:$AG$22,'[4]Week 8'!$M$23:$AG$23,'[4]Week 8'!$H$25:$AG$25,'[4]Week 8'!$B$26:$AG$28,'[4]Week 8'!$H$29:$AG$29,'[4]Week 8'!$M$31:$AG$33,'[4]Week 8'!$C$35:$AG$36,'[4]Week 8'!$M$38:$AG$38,'[4]Week 8'!$H$44,'[4]Week 8'!$M$46:$AG$47,'[4]Week 8'!$C$50</definedName>
    <definedName name="Data" localSheetId="14">#REF!,#REF!,#REF!,#REF!,#REF!,#REF!,#REF!,#REF!,#REF!,#REF!,#REF!,#REF!,#REF!,#REF!,#REF!</definedName>
    <definedName name="Data" localSheetId="15">#REF!,#REF!,#REF!,#REF!,#REF!,#REF!,#REF!,#REF!,#REF!,#REF!,#REF!,#REF!,#REF!,#REF!,#REF!</definedName>
    <definedName name="Data">'[2]Week 8'!$M$8,'[2]Week 8'!$M$10:$AG$13,'[2]Week 8'!$M$15:$AG$15,'[2]Week 8'!$M$17:$AG$19,'[2]Week 8'!$H$21:$AG$22,'[2]Week 8'!$M$23:$AG$23,'[2]Week 8'!$H$25:$AG$25,'[2]Week 8'!$B$26:$AG$28,'[2]Week 8'!$H$29:$AG$29,'[2]Week 8'!$M$31:$AG$33,'[2]Week 8'!$C$35:$AG$36,'[2]Week 8'!$M$38:$AG$38,'[2]Week 8'!$H$44,'[2]Week 8'!$M$46:$AG$47,'[2]Week 8'!$C$50</definedName>
    <definedName name="DataEnterable">"L9:AJ10,L16:AF16,L18:AF18,L19:AF19,H21:AF22,L23:AF23,H25:AF25,B26:AF27,H28:AF28,L30:AF32,C34:AF35,L37:AF37,H41:K41,L43:AF44"""</definedName>
    <definedName name="foreign_table" localSheetId="0">'[5]per diem tables'!#REF!</definedName>
    <definedName name="foreign_table" localSheetId="14">'per diem tables'!#REF!</definedName>
    <definedName name="foreign_table">'[3]per diem tables'!#REF!</definedName>
    <definedName name="HIGHLIGHTS" localSheetId="10">#REF!</definedName>
    <definedName name="HIGHLIGHTS" localSheetId="11">#REF!</definedName>
    <definedName name="HIGHLIGHTS" localSheetId="12">#REF!</definedName>
    <definedName name="HIGHLIGHTS" localSheetId="13">#REF!</definedName>
    <definedName name="HIGHLIGHTS" localSheetId="3">#REF!</definedName>
    <definedName name="HIGHLIGHTS" localSheetId="4">#REF!</definedName>
    <definedName name="HIGHLIGHTS" localSheetId="5">#REF!</definedName>
    <definedName name="HIGHLIGHTS" localSheetId="6">#REF!</definedName>
    <definedName name="HIGHLIGHTS" localSheetId="7">#REF!</definedName>
    <definedName name="HIGHLIGHTS" localSheetId="8">#REF!</definedName>
    <definedName name="HIGHLIGHTS" localSheetId="9">#REF!</definedName>
    <definedName name="HIGHLIGHTS">#REF!</definedName>
    <definedName name="HOW_TO_USE_THE_TRAVEL_EXPENSE_SUMMARY_WITH_EXCEL">#REF!</definedName>
    <definedName name="IF_YOU_HAVE_PROBLEMS">#REF!</definedName>
    <definedName name="INDEX">#REF!</definedName>
    <definedName name="INTRODUCTION">#REF!</definedName>
    <definedName name="Per_Diem_Calculator_Tool__Instructions" localSheetId="0">'[5]Instructions'!#REF!</definedName>
    <definedName name="Per_Diem_Calculator_Tool__Instructions" localSheetId="14">#REF!</definedName>
    <definedName name="Per_Diem_Calculator_Tool__Instructions">'[3]Instructions'!#REF!</definedName>
    <definedName name="Per_diem_table" localSheetId="0">'[5]per diem tables'!$B$3:$F$9</definedName>
    <definedName name="Per_diem_table" localSheetId="14">'per diem tables'!$B$3:$F$9</definedName>
    <definedName name="Per_diem_table">'[3]per diem tables'!$B$3:$F$9</definedName>
    <definedName name="_xlnm.Print_Area" localSheetId="1">'Week 1'!$A$1:$AN$68</definedName>
    <definedName name="_xlnm.Print_Area" localSheetId="10">'Week 10'!$A$3:$AK$51</definedName>
    <definedName name="_xlnm.Print_Area" localSheetId="11">'Week 11'!$A$3:$AK$51</definedName>
    <definedName name="_xlnm.Print_Area" localSheetId="12">'Week 12'!$A$3:$AK$51</definedName>
    <definedName name="_xlnm.Print_Area" localSheetId="13">'Week 13'!$A$3:$AK$51</definedName>
    <definedName name="_xlnm.Print_Area" localSheetId="2">'Week 2'!$A$3:$AK$51</definedName>
    <definedName name="_xlnm.Print_Area" localSheetId="3">'Week 3'!$A$3:$AK$51</definedName>
    <definedName name="_xlnm.Print_Area" localSheetId="4">'Week 4'!$A$3:$AK$51</definedName>
    <definedName name="_xlnm.Print_Area" localSheetId="5">'Week 5'!$A$3:$AK$51</definedName>
    <definedName name="_xlnm.Print_Area" localSheetId="6">'Week 6'!$A$3:$AK$51</definedName>
    <definedName name="_xlnm.Print_Area" localSheetId="7">'Week 7'!$A$3:$AK$51</definedName>
    <definedName name="_xlnm.Print_Area" localSheetId="8">'Week 8'!$A$3:$AK$51</definedName>
    <definedName name="_xlnm.Print_Area" localSheetId="9">'Week 9'!$A$3:$AK$51</definedName>
    <definedName name="_xlnm.Print_Titles" localSheetId="0">'Instructions'!$1:$5</definedName>
    <definedName name="_xlnm.Print_Titles" localSheetId="14">'Per Diem Calc Tool'!$4:$10</definedName>
    <definedName name="QUESTIONS__COMMENTS_AND_SUGGESTIONS">#REF!</definedName>
    <definedName name="QUICK_LINK_TO_TRAVEL_EXPENSE_SUMMARY">#REF!</definedName>
    <definedName name="TE_Instructions">'[1]per diem table'!$B$2:$F$8</definedName>
  </definedNames>
  <calcPr fullCalcOnLoad="1"/>
</workbook>
</file>

<file path=xl/sharedStrings.xml><?xml version="1.0" encoding="utf-8"?>
<sst xmlns="http://schemas.openxmlformats.org/spreadsheetml/2006/main" count="845" uniqueCount="209">
  <si>
    <t>Amount</t>
  </si>
  <si>
    <t>Airfare</t>
  </si>
  <si>
    <t>Bus, rail, etc.</t>
  </si>
  <si>
    <t>From</t>
  </si>
  <si>
    <t>To</t>
  </si>
  <si>
    <t>Date</t>
  </si>
  <si>
    <t>Lodging</t>
  </si>
  <si>
    <t>Foreign incidentals, list below</t>
  </si>
  <si>
    <t>Daily reimbursement amount</t>
  </si>
  <si>
    <t>Amount of travel advance, if any:</t>
  </si>
  <si>
    <t>Fund</t>
  </si>
  <si>
    <t>Account</t>
  </si>
  <si>
    <t>Advances</t>
  </si>
  <si>
    <t>OAKLAND UNIVERSITY</t>
  </si>
  <si>
    <t>PT</t>
  </si>
  <si>
    <t>Signature of Traveler</t>
  </si>
  <si>
    <t>Name and e-mail address of document preparer</t>
  </si>
  <si>
    <t>Audited</t>
  </si>
  <si>
    <t>Payment Due Date</t>
  </si>
  <si>
    <t>Vendor Number</t>
  </si>
  <si>
    <t>Date(s) of Travel</t>
  </si>
  <si>
    <t>Address</t>
  </si>
  <si>
    <t>N005</t>
  </si>
  <si>
    <t>N010</t>
  </si>
  <si>
    <t>N011</t>
  </si>
  <si>
    <t>N012</t>
  </si>
  <si>
    <t>N013</t>
  </si>
  <si>
    <t>N015</t>
  </si>
  <si>
    <t>Grand Total</t>
  </si>
  <si>
    <t>Page Total</t>
  </si>
  <si>
    <t>To/From</t>
  </si>
  <si>
    <t>Transportation:</t>
  </si>
  <si>
    <t xml:space="preserve">  Page 1 of</t>
  </si>
  <si>
    <t xml:space="preserve">  Page 2 of</t>
  </si>
  <si>
    <t xml:space="preserve">  Page 3 of</t>
  </si>
  <si>
    <t xml:space="preserve">  Page 4 of</t>
  </si>
  <si>
    <t>Registration</t>
  </si>
  <si>
    <t>Department</t>
  </si>
  <si>
    <t>All expenses associated with this trip must be included on this form.</t>
  </si>
  <si>
    <r>
      <t xml:space="preserve">OU Fund Signatory </t>
    </r>
    <r>
      <rPr>
        <sz val="9"/>
        <rFont val="Arial"/>
        <family val="2"/>
      </rPr>
      <t>- required if different than traveler's supervisor</t>
    </r>
  </si>
  <si>
    <t>QUESTIONS, COMMENTS AND SUGGESTIONS</t>
  </si>
  <si>
    <t>Personal Transportation</t>
  </si>
  <si>
    <t>Commercial Carriers</t>
  </si>
  <si>
    <t>Miscellaneous</t>
  </si>
  <si>
    <t>Expense Allocation</t>
  </si>
  <si>
    <t>If you have questions about the Oakland University Travel Reimbursement Policy:</t>
  </si>
  <si>
    <t>Rate</t>
  </si>
  <si>
    <t>Miles</t>
  </si>
  <si>
    <t>Date(s)</t>
  </si>
  <si>
    <t xml:space="preserve">  Page 7 of</t>
  </si>
  <si>
    <t xml:space="preserve">  Page 6 of</t>
  </si>
  <si>
    <t xml:space="preserve">  Page 5 of</t>
  </si>
  <si>
    <t xml:space="preserve">  Page 8 of</t>
  </si>
  <si>
    <t>Amount due to/(from) traveler:</t>
  </si>
  <si>
    <t>$</t>
  </si>
  <si>
    <t xml:space="preserve">Signature of Traveler's Supervisor </t>
  </si>
  <si>
    <t>Type/Seq</t>
  </si>
  <si>
    <t>Purchase Card</t>
  </si>
  <si>
    <t>For future use</t>
  </si>
  <si>
    <t xml:space="preserve">For future use </t>
  </si>
  <si>
    <t>Day 1</t>
  </si>
  <si>
    <t>Day 2</t>
  </si>
  <si>
    <t>Day 3</t>
  </si>
  <si>
    <t>Day 4</t>
  </si>
  <si>
    <t>Day 5</t>
  </si>
  <si>
    <t>Day 6</t>
  </si>
  <si>
    <t>Day 7</t>
  </si>
  <si>
    <t>Standard maximums</t>
  </si>
  <si>
    <t xml:space="preserve">I HEREBY CERTIFY THAT THIS CLAIM IS CORRECT AND REIMBURSABLE UNDER PUBLISHED TRAVEL EXPENSE  AND GOVERNANCE REGULATIONS OF OAKLAND UNIVERSITY. </t>
  </si>
  <si>
    <t>Key Cities</t>
  </si>
  <si>
    <t xml:space="preserve"> Pay To</t>
  </si>
  <si>
    <t/>
  </si>
  <si>
    <t xml:space="preserve"> If not Foreign, numbers are not included.</t>
  </si>
  <si>
    <t>Per Diem Calculator Tool - Domestic Travel</t>
  </si>
  <si>
    <t>Traveler Name:</t>
  </si>
  <si>
    <t>Departure:</t>
  </si>
  <si>
    <t>Time</t>
  </si>
  <si>
    <t>Destination:</t>
  </si>
  <si>
    <t>Return:</t>
  </si>
  <si>
    <t>Travel Days</t>
  </si>
  <si>
    <t>Per Diem Rate:</t>
  </si>
  <si>
    <t>Click the link below to determine the travel meal/incidentals per diem rate for the destination city (or the destination county if city is not listed.)  Then select the rate from the Per Diem Rate drop down box above. The M&amp;IE (meals and incidental expenses) total will automatically fill in for each day of travel.</t>
  </si>
  <si>
    <t>http://www.gsa.gov/portal/category/21287</t>
  </si>
  <si>
    <t>M&amp;IE Total</t>
  </si>
  <si>
    <t>Total</t>
  </si>
  <si>
    <t>Itemized Per Diem Meals and Incidental Expenses (M&amp;IE)</t>
  </si>
  <si>
    <t>Breakfast</t>
  </si>
  <si>
    <t>Lunch</t>
  </si>
  <si>
    <t>Dinner</t>
  </si>
  <si>
    <t>Trip Day</t>
  </si>
  <si>
    <t>Trip End Day</t>
  </si>
  <si>
    <t>Last Day</t>
  </si>
  <si>
    <t>Diner</t>
  </si>
  <si>
    <t>Domestic Meals and Incidental Expenses (M&amp;IE) Breakdown for Federal FY10</t>
  </si>
  <si>
    <t>Lookup</t>
  </si>
  <si>
    <t>Incidentals</t>
  </si>
  <si>
    <t>Parking</t>
  </si>
  <si>
    <t>Hosting</t>
  </si>
  <si>
    <t>Shuttle, taxi</t>
  </si>
  <si>
    <t>YES</t>
  </si>
  <si>
    <t>Tolls</t>
  </si>
  <si>
    <t>Other Expenses, list below:</t>
  </si>
  <si>
    <t xml:space="preserve">  Page 10 of</t>
  </si>
  <si>
    <t xml:space="preserve">  Page 9 of</t>
  </si>
  <si>
    <t xml:space="preserve">  Page 11 of</t>
  </si>
  <si>
    <t xml:space="preserve">  Page 12 of</t>
  </si>
  <si>
    <t>Traveler</t>
  </si>
  <si>
    <t>Purpose of Travel (Destination, event, etc.)</t>
  </si>
  <si>
    <t>/mile</t>
  </si>
  <si>
    <t>PV</t>
  </si>
  <si>
    <t>Mileage Reimbursement Total</t>
  </si>
  <si>
    <r>
      <rPr>
        <b/>
        <sz val="10"/>
        <rFont val="Arial"/>
        <family val="2"/>
      </rPr>
      <t xml:space="preserve">Notes </t>
    </r>
    <r>
      <rPr>
        <sz val="10"/>
        <rFont val="Arial"/>
        <family val="2"/>
      </rPr>
      <t>/</t>
    </r>
    <r>
      <rPr>
        <b/>
        <sz val="10"/>
        <rFont val="Arial"/>
        <family val="2"/>
      </rPr>
      <t xml:space="preserve"> Additional Details</t>
    </r>
  </si>
  <si>
    <t>Meals and Incidentals</t>
  </si>
  <si>
    <t>Fuel - Rental/University</t>
  </si>
  <si>
    <t>Mileage - Standard rate</t>
  </si>
  <si>
    <t>Total Expenses</t>
  </si>
  <si>
    <t>Total Reimburseable Expenses</t>
  </si>
  <si>
    <t>Day of the Week</t>
  </si>
  <si>
    <t>Prepaid Amounts</t>
  </si>
  <si>
    <t xml:space="preserve">  </t>
  </si>
  <si>
    <t xml:space="preserve">    • The traveler's name</t>
  </si>
  <si>
    <t xml:space="preserve">    • The traveler's address where the check should be delivered</t>
  </si>
  <si>
    <t xml:space="preserve">    • The traveler's vendor number  (i.e., "G" number)</t>
  </si>
  <si>
    <t xml:space="preserve">          - Meals charged to your room should be deducted from lodging expense as they are included in per diem rate; if  </t>
  </si>
  <si>
    <t>Oakland University Administrative Policy &amp; Procedure #1200-Travel</t>
  </si>
  <si>
    <t xml:space="preserve">    • Enter the dates in the format "mm/dd/yy"</t>
  </si>
  <si>
    <t xml:space="preserve">    • The purpose of the travel - include the event, dates and locations of business travel</t>
  </si>
  <si>
    <r>
      <rPr>
        <b/>
        <sz val="10"/>
        <rFont val="Arial"/>
        <family val="2"/>
      </rPr>
      <t xml:space="preserve">Place an "X" in the cell(s) to exclude provided meal(s) from the meal and incidental expenses total </t>
    </r>
    <r>
      <rPr>
        <sz val="10"/>
        <rFont val="Arial"/>
        <family val="2"/>
      </rPr>
      <t xml:space="preserve">and the reductions will automatically be calculated by the tool.  For example, if a conference meal or hosted meal is claimed by the traveler, place an "X" in the appropriate cell to reduce the per diem reimbursement. </t>
    </r>
    <r>
      <rPr>
        <i/>
        <sz val="10"/>
        <rFont val="Arial"/>
        <family val="2"/>
      </rPr>
      <t xml:space="preserve">(Allotted breakfast, lunch, and dinner meal values by per diem rate may be viewed on the GSA Website. See above link.) </t>
    </r>
    <r>
      <rPr>
        <sz val="10"/>
        <rFont val="Arial"/>
        <family val="2"/>
      </rPr>
      <t xml:space="preserve">
Note: The per diem rate for the first day and last day of travel is 75% of the total daily per diem rate for the travel city.  This will automatically calculate in the chart.</t>
    </r>
  </si>
  <si>
    <t>2.  Input the required information in the first nine rows:</t>
  </si>
  <si>
    <t>Baggage Fees</t>
  </si>
  <si>
    <t>Exchange Rate</t>
  </si>
  <si>
    <t>Total Meals and Incidentals</t>
  </si>
  <si>
    <t>Total Expenses US Dollar</t>
  </si>
  <si>
    <t>FOREIGN TRAVEL EXPENSE SUMMARY</t>
  </si>
  <si>
    <t xml:space="preserve">  Page 13 of</t>
  </si>
  <si>
    <t xml:space="preserve">    • When the range is entered all dates will auto-fill in the cells</t>
  </si>
  <si>
    <t xml:space="preserve">    • Both dates may be changed at any time;  Excel will update the entire spreadsheet accordingly</t>
  </si>
  <si>
    <t xml:space="preserve">           -To calculate the per diem for US territories, Alaska and Hawaii, click the button to exclude military installations and </t>
  </si>
  <si>
    <t xml:space="preserve">    • If more space is needed for comments, please use the "Additional Comments" box at the bottom of the summary.</t>
  </si>
  <si>
    <t xml:space="preserve">  splitting the expense between two or more funds and/or accounts.</t>
  </si>
  <si>
    <t xml:space="preserve">          - This spreadsheet can accommodate three months (91 Days); create an additional TES for any extra time.</t>
  </si>
  <si>
    <t xml:space="preserve">Starting Effective Date   </t>
  </si>
  <si>
    <t>Maximum Rate/mile</t>
  </si>
  <si>
    <t xml:space="preserve">   Other Expenses</t>
  </si>
  <si>
    <t xml:space="preserve">    • The traveler's "pay to" (PT) address sequence;  this can be found using the FTMVEND screen in Banner</t>
  </si>
  <si>
    <t xml:space="preserve">          - Indicate the method of payment in adjacent dropdown menu (PV, P-Card, or Self) for conference registration fees;  </t>
  </si>
  <si>
    <t xml:space="preserve">          - Input the description of any miscellaneous travel expenses in the additional notes section;  input amounts paid each day </t>
  </si>
  <si>
    <t xml:space="preserve">  Note: Original receipts must be attached for expenses greater than $25.  Attach copies of related documents such as PVs, P-Card statements, etc.</t>
  </si>
  <si>
    <t>INSTRUCTIONS</t>
  </si>
  <si>
    <t xml:space="preserve">            input amounts on the first date of the event</t>
  </si>
  <si>
    <t xml:space="preserve">       • Indicate payment method in adjacent dropdown menu (P-Card, PV, or Self) for tolls, and then enter tolls expense</t>
  </si>
  <si>
    <t xml:space="preserve">       • Indicate payment method in adjacent dropdown menu (P-Card, PV, or Self) for parking, and then enter parking expense</t>
  </si>
  <si>
    <t xml:space="preserve">       • Mileage </t>
  </si>
  <si>
    <r>
      <t xml:space="preserve">          - Input the number of miles traveled </t>
    </r>
    <r>
      <rPr>
        <b/>
        <i/>
        <sz val="11"/>
        <rFont val="Arial"/>
        <family val="2"/>
      </rPr>
      <t>within the US</t>
    </r>
    <r>
      <rPr>
        <sz val="11"/>
        <rFont val="Arial"/>
        <family val="2"/>
      </rPr>
      <t xml:space="preserve"> via personal vehicle (t</t>
    </r>
    <r>
      <rPr>
        <i/>
        <sz val="11"/>
        <rFont val="Arial"/>
        <family val="2"/>
      </rPr>
      <t>he Reimbursement Amount will auto-populate</t>
    </r>
  </si>
  <si>
    <t xml:space="preserve">         for each day</t>
  </si>
  <si>
    <t xml:space="preserve">   Personal Transportation</t>
  </si>
  <si>
    <t xml:space="preserve">        OU AP&amp;P #1200 for personal vehicle mileage reimbursement</t>
  </si>
  <si>
    <t xml:space="preserve">         - Indicate payment method in adjacent dropdown menu (P-Card, PV, or Self) for fuel, and then enter fuel expense for </t>
  </si>
  <si>
    <t xml:space="preserve">           each day</t>
  </si>
  <si>
    <t xml:space="preserve">            for miscellaneous travel expenses</t>
  </si>
  <si>
    <t xml:space="preserve">       • Indicate the method of payment (PV, P-Card, Self) for airfare, baggage fees, bus, rail, shuttle, taxi, etc;  input amounts </t>
  </si>
  <si>
    <t xml:space="preserve">         on the departure date indicated on the tickets</t>
  </si>
  <si>
    <t xml:space="preserve">          - Rental vehicles rented abroad should be entered in this section; please note that rental vehicles will only be reimbursed up to the </t>
  </si>
  <si>
    <t xml:space="preserve">            lowest mid-size rate and when it made economical sense to rent versus bus, rail, taxi, etc.</t>
  </si>
  <si>
    <t xml:space="preserve">        proper exchange rate for each day of travel</t>
  </si>
  <si>
    <t xml:space="preserve">           - If a meal is provided at a conference or by a host, you must deduct those meals from per diem:</t>
  </si>
  <si>
    <t xml:space="preserve">           - Please provide supporting documentation for the Per Diem Rate (i.e., screen shot) and attach to TES when submitted</t>
  </si>
  <si>
    <t xml:space="preserve">         Notes/Additional Details section</t>
  </si>
  <si>
    <t>3. Input Expenses</t>
  </si>
  <si>
    <t>1.  Begin by selecting the "Week 1" tab</t>
  </si>
  <si>
    <t xml:space="preserve">        please refer to OU AP&amp;P #208 for reimbursement requirements</t>
  </si>
  <si>
    <t xml:space="preserve">          - Indicate the method of payment of "Self" (since P-Card is not allowable) in adjacent dropdown menu for meals in which you hosted;  </t>
  </si>
  <si>
    <t xml:space="preserve">            refer to the "Deductions" subsection of the Meals &amp; Incidentals section below to deduct any meals you hosted from your per diem</t>
  </si>
  <si>
    <r>
      <t xml:space="preserve">To report any problems or errors within this spreadsheet or to provide improvement suggestions, please send an e-mail to </t>
    </r>
    <r>
      <rPr>
        <u val="single"/>
        <sz val="11"/>
        <color indexed="12"/>
        <rFont val="Arial"/>
        <family val="2"/>
      </rPr>
      <t>payables@oakland.edu</t>
    </r>
    <r>
      <rPr>
        <sz val="11"/>
        <rFont val="Arial"/>
        <family val="2"/>
      </rPr>
      <t>.</t>
    </r>
  </si>
  <si>
    <r>
      <t xml:space="preserve">5. Amount of travel advances, if any </t>
    </r>
    <r>
      <rPr>
        <sz val="11"/>
        <color indexed="8"/>
        <rFont val="Arial"/>
        <family val="2"/>
      </rPr>
      <t>should be recorded at the bottom of the summary in the "Prepaid" and "Advance"</t>
    </r>
  </si>
  <si>
    <t>6. Notes/Additional Details</t>
  </si>
  <si>
    <r>
      <rPr>
        <b/>
        <sz val="11"/>
        <color indexed="10"/>
        <rFont val="Arial"/>
        <family val="2"/>
      </rPr>
      <t>IMPORTANT:</t>
    </r>
    <r>
      <rPr>
        <b/>
        <sz val="11"/>
        <rFont val="Arial"/>
        <family val="2"/>
      </rPr>
      <t xml:space="preserve">  If you are using a downloaded copy, use "Save As" so you can save it in the desired folder with an appropriate name instead of a temporary folder with a random name selected by your browser.  Otherwise you may have difficulty finding the spreadsheet at a later time.</t>
    </r>
  </si>
  <si>
    <t>HOW TO COMPLETE THE FOREIGN TRAVEL EXPENSE SUMMARY</t>
  </si>
  <si>
    <r>
      <t xml:space="preserve">      based on these two entries); </t>
    </r>
    <r>
      <rPr>
        <sz val="11"/>
        <rFont val="Arial"/>
        <family val="2"/>
      </rPr>
      <t>foreign mileage is not a reimbursable expense</t>
    </r>
  </si>
  <si>
    <t xml:space="preserve">            lodging was paid for via P-Card and a meal was inadvertently included, it must be deducted from your reimbursement</t>
  </si>
  <si>
    <r>
      <t>7. Complete the Expense Allocation section</t>
    </r>
    <r>
      <rPr>
        <sz val="11"/>
        <color indexed="8"/>
        <rFont val="Arial"/>
        <family val="2"/>
      </rPr>
      <t>.  Add the fund number(s) and account number(s).  Only input the amount if</t>
    </r>
  </si>
  <si>
    <r>
      <t>8.  Sign and date a single printed copy.  Attach all required documentation</t>
    </r>
    <r>
      <rPr>
        <sz val="11"/>
        <color indexed="8"/>
        <rFont val="Arial"/>
        <family val="2"/>
      </rPr>
      <t xml:space="preserve"> and pass it on for required signatures.   </t>
    </r>
    <r>
      <rPr>
        <i/>
        <sz val="11"/>
        <rFont val="Arial"/>
        <family val="2"/>
      </rPr>
      <t>If you want to receive a copy of the summary after all signatures are obtained, request it at your supervisor level.</t>
    </r>
  </si>
  <si>
    <t xml:space="preserve">   Any backup, a copy of PV, a copy of P-Card statement, and other supporting doumentation, should be attached to the</t>
  </si>
  <si>
    <t xml:space="preserve">   summary when submitted.</t>
  </si>
  <si>
    <t>Deductions, if any:</t>
  </si>
  <si>
    <r>
      <t xml:space="preserve">4. Deductions, if any </t>
    </r>
    <r>
      <rPr>
        <sz val="11"/>
        <color indexed="8"/>
        <rFont val="Arial"/>
        <family val="2"/>
      </rPr>
      <t>should contain any deductions to this reimbursement</t>
    </r>
    <r>
      <rPr>
        <b/>
        <sz val="11"/>
        <color indexed="8"/>
        <rFont val="Arial"/>
        <family val="2"/>
      </rPr>
      <t xml:space="preserve"> </t>
    </r>
    <r>
      <rPr>
        <sz val="11"/>
        <color indexed="8"/>
        <rFont val="Arial"/>
        <family val="2"/>
      </rPr>
      <t>if required by budget, contract, or policy; explanation of reason</t>
    </r>
    <r>
      <rPr>
        <b/>
        <sz val="11"/>
        <color indexed="8"/>
        <rFont val="Arial"/>
        <family val="2"/>
      </rPr>
      <t xml:space="preserve"> </t>
    </r>
  </si>
  <si>
    <t xml:space="preserve">  for the dedcution must be attached to TES (enter as a positive amount)</t>
  </si>
  <si>
    <t>M &amp; IE Deductions</t>
  </si>
  <si>
    <t>M&amp; IE Deductions</t>
  </si>
  <si>
    <t xml:space="preserve">       • M&amp; IE Deductions - Input deductions for meals provided at a conference or due to hosting; include explanation for deductions in the</t>
  </si>
  <si>
    <t xml:space="preserve">    Meals &amp; Incidentals ("M &amp; IE")</t>
  </si>
  <si>
    <t>Origin</t>
  </si>
  <si>
    <t xml:space="preserve">          - Rate is determined by the IRS and will populate automatically in the TES based on dates entered.</t>
  </si>
  <si>
    <r>
      <t xml:space="preserve">                         </t>
    </r>
    <r>
      <rPr>
        <b/>
        <sz val="11"/>
        <color indexed="8"/>
        <rFont val="Arial"/>
        <family val="2"/>
      </rPr>
      <t xml:space="preserve"> For foreign countries, use the US Department of State website</t>
    </r>
    <r>
      <rPr>
        <sz val="11"/>
        <color indexed="8"/>
        <rFont val="Arial"/>
        <family val="2"/>
      </rPr>
      <t>:</t>
    </r>
  </si>
  <si>
    <r>
      <t xml:space="preserve">               </t>
    </r>
    <r>
      <rPr>
        <b/>
        <sz val="11"/>
        <color indexed="8"/>
        <rFont val="Arial"/>
        <family val="2"/>
      </rPr>
      <t>For US territories, Alaska, and Hawaii, use the US Department of Defense website:</t>
    </r>
  </si>
  <si>
    <r>
      <rPr>
        <sz val="11"/>
        <rFont val="Arial"/>
        <family val="2"/>
      </rPr>
      <t>If you have questions about how to itemize your expenses, contact Accounts Payable. The Staff Directory is located on the</t>
    </r>
    <r>
      <rPr>
        <u val="single"/>
        <sz val="11"/>
        <color indexed="12"/>
        <rFont val="Arial"/>
        <family val="2"/>
      </rPr>
      <t xml:space="preserve"> Accounts Payable website.</t>
    </r>
  </si>
  <si>
    <t>https://aoprals.state.gov/content.asp?content_id=114&amp;menu_id=75</t>
  </si>
  <si>
    <r>
      <t xml:space="preserve">      • </t>
    </r>
    <r>
      <rPr>
        <b/>
        <sz val="11"/>
        <color indexed="8"/>
        <rFont val="Arial"/>
        <family val="2"/>
      </rPr>
      <t>Lodging</t>
    </r>
    <r>
      <rPr>
        <sz val="11"/>
        <color indexed="8"/>
        <rFont val="Arial"/>
        <family val="2"/>
      </rPr>
      <t xml:space="preserve"> - The University only reimburses for single rate lodging, unless you are sharing a room with another employee.</t>
    </r>
  </si>
  <si>
    <r>
      <t xml:space="preserve">      </t>
    </r>
    <r>
      <rPr>
        <sz val="11"/>
        <rFont val="Arial"/>
        <family val="2"/>
      </rPr>
      <t xml:space="preserve">• </t>
    </r>
    <r>
      <rPr>
        <b/>
        <sz val="11"/>
        <rFont val="Arial"/>
        <family val="2"/>
      </rPr>
      <t>Conference Registration</t>
    </r>
  </si>
  <si>
    <r>
      <t xml:space="preserve">      • </t>
    </r>
    <r>
      <rPr>
        <b/>
        <sz val="11"/>
        <rFont val="Arial"/>
        <family val="2"/>
      </rPr>
      <t>Hosting</t>
    </r>
    <r>
      <rPr>
        <sz val="11"/>
        <rFont val="Arial"/>
        <family val="2"/>
      </rPr>
      <t xml:space="preserve"> - Hosting meals will be excluded from the per diem calculation and are not subject to Meal and Incidental rates;</t>
    </r>
  </si>
  <si>
    <r>
      <t xml:space="preserve">      • </t>
    </r>
    <r>
      <rPr>
        <b/>
        <sz val="11"/>
        <rFont val="Arial"/>
        <family val="2"/>
      </rPr>
      <t>Fuel</t>
    </r>
    <r>
      <rPr>
        <sz val="11"/>
        <rFont val="Arial"/>
        <family val="2"/>
      </rPr>
      <t xml:space="preserve"> - Only reimbursable for travel in rental vehicles and University vehicles; please refer to the mileage section of</t>
    </r>
  </si>
  <si>
    <r>
      <t xml:space="preserve">      • </t>
    </r>
    <r>
      <rPr>
        <b/>
        <sz val="11"/>
        <rFont val="Arial"/>
        <family val="2"/>
      </rPr>
      <t>Miscellaneous</t>
    </r>
  </si>
  <si>
    <r>
      <t xml:space="preserve">      • </t>
    </r>
    <r>
      <rPr>
        <b/>
        <sz val="11"/>
        <color indexed="8"/>
        <rFont val="Arial"/>
        <family val="2"/>
      </rPr>
      <t>Exchange</t>
    </r>
    <r>
      <rPr>
        <sz val="11"/>
        <color indexed="8"/>
        <rFont val="Arial"/>
        <family val="2"/>
      </rPr>
      <t xml:space="preserve"> - Input the exchange rate for the country you are in (foreign currency to US dollar); please be sure enter the</t>
    </r>
  </si>
  <si>
    <r>
      <t xml:space="preserve">       • </t>
    </r>
    <r>
      <rPr>
        <b/>
        <sz val="11"/>
        <color indexed="8"/>
        <rFont val="Arial"/>
        <family val="2"/>
      </rPr>
      <t>Daily Reimbursement Amount</t>
    </r>
    <r>
      <rPr>
        <sz val="11"/>
        <color indexed="8"/>
        <rFont val="Arial"/>
        <family val="2"/>
      </rPr>
      <t xml:space="preserve"> - Input rate in US dollars for that country or state, which can be found on the websites below</t>
    </r>
  </si>
  <si>
    <t xml:space="preserve">             then for your location add together the Local Meals and the Local Incidentals to obtain the full per diem amount</t>
  </si>
  <si>
    <r>
      <rPr>
        <b/>
        <u val="single"/>
        <sz val="11"/>
        <color indexed="12"/>
        <rFont val="Arial"/>
        <family val="2"/>
      </rPr>
      <t>Please note:</t>
    </r>
    <r>
      <rPr>
        <u val="single"/>
        <sz val="11"/>
        <color indexed="12"/>
        <rFont val="Arial"/>
        <family val="2"/>
      </rPr>
      <t xml:space="preserve">  The U.S. Dept. of State links will not launch from this page.  You must copy and paste the hyperlink to your browser line to access this website.  This is due to the requirements of their website.   </t>
    </r>
  </si>
  <si>
    <t>The Allocation of M&amp;IE Rates to Be Used in Making Deductions from the M&amp;IE Allowance are available using the following link:</t>
  </si>
  <si>
    <t>http://aoprals.state.gov/web920/per_diem.asp</t>
  </si>
  <si>
    <r>
      <t xml:space="preserve"> </t>
    </r>
    <r>
      <rPr>
        <u val="single"/>
        <sz val="12"/>
        <color indexed="12"/>
        <rFont val="Arial"/>
        <family val="2"/>
      </rPr>
      <t>http://www.defensetravel.dod.mil/site/perdiemCalc.cfm</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</si>
</sst>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_(* #,##0.000_);_(* \(#,##0.000\);_(* &quot;-&quot;??_);_(@_)"/>
    <numFmt numFmtId="174" formatCode="_(* #,##0_);_(* \(#,##0\);_(* &quot;-&quot;??_);_(@_)"/>
    <numFmt numFmtId="175" formatCode="0#"/>
    <numFmt numFmtId="176" formatCode="&quot;&quot;;&quot;&quot;"/>
    <numFmt numFmtId="177" formatCode=";;;"/>
    <numFmt numFmtId="178" formatCode="0.00_);\(0.00\)"/>
    <numFmt numFmtId="179" formatCode="[$-409]mmmm\ d\,\ yyyy;@"/>
    <numFmt numFmtId="180" formatCode="dddd"/>
    <numFmt numFmtId="181" formatCode="&quot;$&quot;#,##0.00"/>
    <numFmt numFmtId="182" formatCode="m/d/yy;@"/>
    <numFmt numFmtId="183" formatCode="0;\-0;;@"/>
    <numFmt numFmtId="184" formatCode="0.000_);\(0.000\)"/>
    <numFmt numFmtId="185" formatCode="&quot;$&quot;#,##0.000_);\(&quot;$&quot;#,##0.000\)"/>
    <numFmt numFmtId="186" formatCode="0.000"/>
    <numFmt numFmtId="187" formatCode="#,##0.00_ ;\(#,##0.00\);_-* &quot;-&quot;??_-"/>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90">
    <font>
      <sz val="11"/>
      <name val="Arial"/>
      <family val="2"/>
    </font>
    <font>
      <sz val="11"/>
      <color indexed="8"/>
      <name val="Calibri"/>
      <family val="2"/>
    </font>
    <font>
      <sz val="12"/>
      <name val="Arial"/>
      <family val="2"/>
    </font>
    <font>
      <sz val="10"/>
      <name val="Arial"/>
      <family val="2"/>
    </font>
    <font>
      <sz val="8"/>
      <name val="Arial"/>
      <family val="2"/>
    </font>
    <font>
      <sz val="6"/>
      <name val="Arial"/>
      <family val="2"/>
    </font>
    <font>
      <sz val="9"/>
      <name val="Arial"/>
      <family val="2"/>
    </font>
    <font>
      <u val="single"/>
      <sz val="10"/>
      <color indexed="12"/>
      <name val="Arial"/>
      <family val="2"/>
    </font>
    <font>
      <b/>
      <sz val="10"/>
      <name val="Arial"/>
      <family val="2"/>
    </font>
    <font>
      <b/>
      <sz val="14"/>
      <name val="Arial"/>
      <family val="2"/>
    </font>
    <font>
      <sz val="14"/>
      <name val="Arial"/>
      <family val="2"/>
    </font>
    <font>
      <b/>
      <sz val="11"/>
      <name val="Arial"/>
      <family val="2"/>
    </font>
    <font>
      <u val="single"/>
      <sz val="11"/>
      <color indexed="12"/>
      <name val="Arial"/>
      <family val="2"/>
    </font>
    <font>
      <i/>
      <sz val="11"/>
      <name val="Arial"/>
      <family val="2"/>
    </font>
    <font>
      <b/>
      <sz val="11"/>
      <color indexed="60"/>
      <name val="Arial"/>
      <family val="2"/>
    </font>
    <font>
      <sz val="10"/>
      <color indexed="10"/>
      <name val="Arial"/>
      <family val="2"/>
    </font>
    <font>
      <i/>
      <sz val="7"/>
      <name val="Arial"/>
      <family val="2"/>
    </font>
    <font>
      <sz val="10"/>
      <color indexed="16"/>
      <name val="Arial"/>
      <family val="2"/>
    </font>
    <font>
      <i/>
      <sz val="10"/>
      <name val="Arial"/>
      <family val="2"/>
    </font>
    <font>
      <b/>
      <sz val="12"/>
      <name val="Arial"/>
      <family val="2"/>
    </font>
    <font>
      <sz val="11"/>
      <color indexed="12"/>
      <name val="Arial"/>
      <family val="2"/>
    </font>
    <font>
      <b/>
      <sz val="11"/>
      <color indexed="8"/>
      <name val="Arial"/>
      <family val="2"/>
    </font>
    <font>
      <sz val="11"/>
      <color indexed="8"/>
      <name val="Arial"/>
      <family val="2"/>
    </font>
    <font>
      <u val="single"/>
      <sz val="11"/>
      <name val="Arial"/>
      <family val="2"/>
    </font>
    <font>
      <b/>
      <sz val="11"/>
      <color indexed="12"/>
      <name val="Arial"/>
      <family val="2"/>
    </font>
    <font>
      <b/>
      <sz val="11"/>
      <color indexed="10"/>
      <name val="Arial"/>
      <family val="2"/>
    </font>
    <font>
      <b/>
      <i/>
      <sz val="11"/>
      <name val="Arial"/>
      <family val="2"/>
    </font>
    <font>
      <b/>
      <u val="single"/>
      <sz val="11"/>
      <color indexed="12"/>
      <name val="Arial"/>
      <family val="2"/>
    </font>
    <font>
      <u val="single"/>
      <sz val="12"/>
      <color indexed="12"/>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u val="single"/>
      <sz val="8.8"/>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30"/>
      <name val="Arial"/>
      <family val="2"/>
    </font>
    <font>
      <b/>
      <sz val="10"/>
      <color indexed="62"/>
      <name val="Arial"/>
      <family val="2"/>
    </font>
    <font>
      <sz val="10"/>
      <color indexed="62"/>
      <name val="Arial"/>
      <family val="2"/>
    </font>
    <font>
      <b/>
      <sz val="10"/>
      <color indexed="19"/>
      <name val="Arial"/>
      <family val="2"/>
    </font>
    <font>
      <sz val="12"/>
      <color indexed="8"/>
      <name val="Arial"/>
      <family val="2"/>
    </font>
    <font>
      <sz val="12"/>
      <color indexed="12"/>
      <name val="Arial"/>
      <family val="2"/>
    </font>
    <font>
      <b/>
      <sz val="20"/>
      <color indexed="19"/>
      <name val="Arial"/>
      <family val="2"/>
    </font>
    <font>
      <sz val="20"/>
      <color indexed="19"/>
      <name val="Arial"/>
      <family val="2"/>
    </font>
    <font>
      <sz val="10"/>
      <color indexed="19"/>
      <name val="Arial"/>
      <family val="2"/>
    </font>
    <font>
      <sz val="8"/>
      <name val="Segoe UI"/>
      <family val="2"/>
    </font>
    <font>
      <sz val="18"/>
      <color indexed="8"/>
      <name val="CG 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70C0"/>
      <name val="Arial"/>
      <family val="2"/>
    </font>
    <font>
      <b/>
      <sz val="10"/>
      <color theme="3"/>
      <name val="Arial"/>
      <family val="2"/>
    </font>
    <font>
      <sz val="10"/>
      <color theme="3"/>
      <name val="Arial"/>
      <family val="2"/>
    </font>
    <font>
      <b/>
      <sz val="10"/>
      <color rgb="FF977D11"/>
      <name val="Arial"/>
      <family val="2"/>
    </font>
    <font>
      <sz val="12"/>
      <color theme="1"/>
      <name val="Arial"/>
      <family val="2"/>
    </font>
    <font>
      <sz val="11"/>
      <color theme="1"/>
      <name val="Arial"/>
      <family val="2"/>
    </font>
    <font>
      <b/>
      <sz val="11"/>
      <color theme="1"/>
      <name val="Arial"/>
      <family val="2"/>
    </font>
    <font>
      <sz val="12"/>
      <color theme="10"/>
      <name val="Arial"/>
      <family val="2"/>
    </font>
    <font>
      <b/>
      <sz val="11"/>
      <color rgb="FFFF0000"/>
      <name val="Arial"/>
      <family val="2"/>
    </font>
    <font>
      <b/>
      <sz val="20"/>
      <color rgb="FF8A7310"/>
      <name val="Arial"/>
      <family val="2"/>
    </font>
    <font>
      <sz val="20"/>
      <color rgb="FF8A7310"/>
      <name val="Arial"/>
      <family val="2"/>
    </font>
    <font>
      <sz val="10"/>
      <color rgb="FF8A731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9" tint="0.5999600291252136"/>
        <bgColor indexed="64"/>
      </patternFill>
    </fill>
    <fill>
      <patternFill patternType="solid">
        <fgColor indexed="43"/>
        <bgColor indexed="64"/>
      </patternFill>
    </fill>
    <fill>
      <patternFill patternType="solid">
        <fgColor theme="0" tint="-0.24997000396251678"/>
        <bgColor indexed="64"/>
      </patternFill>
    </fill>
    <fill>
      <patternFill patternType="solid">
        <fgColor rgb="FF977D11"/>
        <bgColor indexed="64"/>
      </patternFill>
    </fill>
    <fill>
      <patternFill patternType="solid">
        <fgColor theme="2" tint="-0.09996999800205231"/>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10">
    <xf numFmtId="0" fontId="0" fillId="0" borderId="0" xfId="0" applyAlignment="1">
      <alignment/>
    </xf>
    <xf numFmtId="43" fontId="3" fillId="0" borderId="0" xfId="42" applyFont="1" applyBorder="1" applyAlignment="1" applyProtection="1">
      <alignment/>
      <protection locked="0"/>
    </xf>
    <xf numFmtId="0" fontId="3" fillId="0" borderId="10" xfId="0" applyFont="1" applyBorder="1" applyAlignment="1" applyProtection="1">
      <alignment horizontal="center"/>
      <protection locked="0"/>
    </xf>
    <xf numFmtId="0" fontId="0" fillId="33" borderId="11" xfId="0" applyFill="1" applyBorder="1" applyAlignment="1" applyProtection="1">
      <alignment/>
      <protection/>
    </xf>
    <xf numFmtId="0" fontId="3" fillId="33" borderId="12" xfId="0" applyFont="1" applyFill="1" applyBorder="1" applyAlignment="1" applyProtection="1">
      <alignment/>
      <protection/>
    </xf>
    <xf numFmtId="0" fontId="3" fillId="33" borderId="0" xfId="0" applyFont="1" applyFill="1" applyAlignment="1" applyProtection="1">
      <alignment/>
      <protection/>
    </xf>
    <xf numFmtId="0" fontId="3" fillId="33" borderId="13" xfId="0" applyFont="1" applyFill="1" applyBorder="1" applyAlignment="1" applyProtection="1">
      <alignment/>
      <protection/>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3" fillId="0" borderId="15" xfId="42" applyNumberFormat="1" applyFont="1" applyFill="1" applyBorder="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xf>
    <xf numFmtId="20" fontId="3" fillId="0" borderId="16" xfId="64" applyNumberFormat="1" applyFont="1" applyBorder="1" applyAlignment="1" applyProtection="1">
      <alignment horizontal="center"/>
      <protection locked="0"/>
    </xf>
    <xf numFmtId="0" fontId="3" fillId="0" borderId="16" xfId="64" applyNumberFormat="1" applyFont="1" applyBorder="1" applyAlignment="1" applyProtection="1">
      <alignment horizontal="center"/>
      <protection locked="0"/>
    </xf>
    <xf numFmtId="0" fontId="3" fillId="0" borderId="0" xfId="64" applyNumberFormat="1" applyFont="1" applyBorder="1" applyAlignment="1" applyProtection="1">
      <alignment horizontal="center"/>
      <protection locked="0"/>
    </xf>
    <xf numFmtId="0" fontId="3" fillId="0" borderId="0" xfId="64" applyProtection="1">
      <alignment/>
      <protection/>
    </xf>
    <xf numFmtId="44" fontId="3" fillId="0" borderId="0" xfId="47" applyFont="1" applyBorder="1" applyAlignment="1" applyProtection="1">
      <alignment horizontal="right"/>
      <protection locked="0"/>
    </xf>
    <xf numFmtId="0" fontId="11" fillId="0" borderId="0" xfId="64" applyFont="1" applyAlignment="1" applyProtection="1">
      <alignment horizontal="center"/>
      <protection/>
    </xf>
    <xf numFmtId="181" fontId="8" fillId="34" borderId="14" xfId="64" applyNumberFormat="1" applyFont="1" applyFill="1" applyBorder="1" applyAlignment="1" applyProtection="1">
      <alignment horizontal="center" vertical="center"/>
      <protection/>
    </xf>
    <xf numFmtId="0" fontId="8" fillId="0" borderId="0" xfId="64" applyFont="1" applyAlignment="1" applyProtection="1">
      <alignment horizontal="center"/>
      <protection/>
    </xf>
    <xf numFmtId="0" fontId="3" fillId="0" borderId="0" xfId="64" applyAlignment="1" applyProtection="1">
      <alignment wrapText="1"/>
      <protection/>
    </xf>
    <xf numFmtId="0" fontId="8" fillId="0" borderId="14" xfId="64" applyFont="1" applyBorder="1" applyAlignment="1" applyProtection="1">
      <alignment horizontal="center" vertical="center"/>
      <protection/>
    </xf>
    <xf numFmtId="181" fontId="3" fillId="0" borderId="14" xfId="64" applyNumberFormat="1" applyFill="1" applyBorder="1" applyAlignment="1" applyProtection="1">
      <alignment horizontal="center" vertical="center"/>
      <protection/>
    </xf>
    <xf numFmtId="0" fontId="8" fillId="0" borderId="15" xfId="64" applyFont="1" applyBorder="1" applyAlignment="1" applyProtection="1">
      <alignment horizontal="center" vertical="center"/>
      <protection/>
    </xf>
    <xf numFmtId="181" fontId="3" fillId="0" borderId="15" xfId="64" applyNumberFormat="1" applyFill="1" applyBorder="1" applyAlignment="1" applyProtection="1">
      <alignment horizontal="center" vertical="center"/>
      <protection/>
    </xf>
    <xf numFmtId="0" fontId="78" fillId="0" borderId="0" xfId="64" applyFont="1" applyBorder="1" applyAlignment="1" applyProtection="1">
      <alignment horizontal="center"/>
      <protection/>
    </xf>
    <xf numFmtId="182" fontId="8" fillId="0" borderId="14" xfId="64" applyNumberFormat="1" applyFont="1" applyBorder="1" applyAlignment="1" applyProtection="1">
      <alignment horizontal="center" vertical="center"/>
      <protection/>
    </xf>
    <xf numFmtId="4" fontId="8" fillId="0" borderId="14" xfId="64" applyNumberFormat="1" applyFont="1" applyBorder="1" applyAlignment="1" applyProtection="1">
      <alignment horizontal="center" vertical="center"/>
      <protection/>
    </xf>
    <xf numFmtId="181" fontId="8" fillId="0" borderId="14" xfId="64" applyNumberFormat="1" applyFont="1" applyBorder="1" applyAlignment="1" applyProtection="1">
      <alignment horizontal="center" vertical="center"/>
      <protection/>
    </xf>
    <xf numFmtId="181" fontId="8" fillId="0" borderId="0" xfId="64" applyNumberFormat="1" applyFont="1" applyBorder="1" applyAlignment="1" applyProtection="1">
      <alignment horizontal="center" vertical="center"/>
      <protection/>
    </xf>
    <xf numFmtId="0" fontId="11" fillId="0" borderId="0" xfId="64" applyFont="1" applyAlignment="1" applyProtection="1">
      <alignment horizontal="centerContinuous"/>
      <protection/>
    </xf>
    <xf numFmtId="182" fontId="3" fillId="0" borderId="14" xfId="64" applyNumberFormat="1" applyFont="1" applyBorder="1" applyAlignment="1" applyProtection="1">
      <alignment horizontal="center" vertical="center"/>
      <protection/>
    </xf>
    <xf numFmtId="4" fontId="3" fillId="0" borderId="14" xfId="64" applyNumberFormat="1" applyFont="1" applyBorder="1" applyAlignment="1" applyProtection="1">
      <alignment horizontal="center" vertical="center"/>
      <protection/>
    </xf>
    <xf numFmtId="181" fontId="3" fillId="0" borderId="0" xfId="64" applyNumberFormat="1" applyFont="1" applyBorder="1" applyAlignment="1" applyProtection="1">
      <alignment horizontal="right" vertical="center"/>
      <protection/>
    </xf>
    <xf numFmtId="181" fontId="3" fillId="0" borderId="0" xfId="64" applyNumberFormat="1" applyBorder="1" applyAlignment="1" applyProtection="1">
      <alignment horizontal="right" vertical="center"/>
      <protection/>
    </xf>
    <xf numFmtId="181" fontId="3" fillId="0" borderId="0" xfId="64" applyNumberFormat="1" applyBorder="1" applyAlignment="1" applyProtection="1">
      <alignment horizontal="left" vertical="center"/>
      <protection/>
    </xf>
    <xf numFmtId="0" fontId="3" fillId="0" borderId="0" xfId="64" applyBorder="1" applyAlignment="1" applyProtection="1">
      <alignment horizontal="left" vertical="center"/>
      <protection/>
    </xf>
    <xf numFmtId="0" fontId="3" fillId="0" borderId="0" xfId="64" applyBorder="1" applyAlignment="1" applyProtection="1">
      <alignment/>
      <protection/>
    </xf>
    <xf numFmtId="0" fontId="8" fillId="0" borderId="17" xfId="64" applyFont="1" applyBorder="1" applyAlignment="1" applyProtection="1">
      <alignment horizontal="center" vertical="center"/>
      <protection/>
    </xf>
    <xf numFmtId="181" fontId="3" fillId="0" borderId="17" xfId="64" applyNumberFormat="1" applyBorder="1" applyAlignment="1" applyProtection="1">
      <alignment horizontal="center" vertical="center"/>
      <protection/>
    </xf>
    <xf numFmtId="181" fontId="3" fillId="0" borderId="0" xfId="64" applyNumberFormat="1" applyBorder="1" applyAlignment="1" applyProtection="1">
      <alignment horizontal="center" vertical="center"/>
      <protection/>
    </xf>
    <xf numFmtId="0" fontId="3" fillId="0" borderId="0" xfId="64" applyBorder="1" applyAlignment="1" applyProtection="1">
      <alignment horizontal="center" vertical="center"/>
      <protection/>
    </xf>
    <xf numFmtId="0" fontId="3" fillId="0" borderId="0" xfId="64" applyFont="1" applyBorder="1" applyAlignment="1" applyProtection="1">
      <alignment horizontal="center" vertical="center"/>
      <protection/>
    </xf>
    <xf numFmtId="0" fontId="69" fillId="0" borderId="0" xfId="56" applyAlignment="1" applyProtection="1">
      <alignment/>
      <protection/>
    </xf>
    <xf numFmtId="0" fontId="79" fillId="0" borderId="0" xfId="61" applyFont="1">
      <alignment/>
      <protection/>
    </xf>
    <xf numFmtId="0" fontId="80" fillId="0" borderId="0" xfId="61" applyFont="1">
      <alignment/>
      <protection/>
    </xf>
    <xf numFmtId="0" fontId="3" fillId="0" borderId="0" xfId="61" applyFont="1">
      <alignment/>
      <protection/>
    </xf>
    <xf numFmtId="0" fontId="3" fillId="0" borderId="0" xfId="61">
      <alignment/>
      <protection/>
    </xf>
    <xf numFmtId="9" fontId="3" fillId="0" borderId="0" xfId="61" applyNumberFormat="1">
      <alignment/>
      <protection/>
    </xf>
    <xf numFmtId="43" fontId="0" fillId="0" borderId="0" xfId="44" applyFont="1" applyAlignment="1">
      <alignment/>
    </xf>
    <xf numFmtId="49" fontId="0" fillId="35" borderId="10" xfId="0" applyNumberFormat="1" applyFont="1" applyFill="1" applyBorder="1" applyAlignment="1" applyProtection="1">
      <alignment horizontal="center" vertical="center"/>
      <protection locked="0"/>
    </xf>
    <xf numFmtId="49" fontId="0" fillId="35" borderId="16" xfId="0" applyNumberFormat="1" applyFont="1" applyFill="1" applyBorder="1" applyAlignment="1" applyProtection="1">
      <alignment horizontal="center" vertical="center"/>
      <protection locked="0"/>
    </xf>
    <xf numFmtId="49" fontId="0" fillId="35" borderId="13" xfId="0" applyNumberFormat="1" applyFont="1" applyFill="1" applyBorder="1" applyAlignment="1" applyProtection="1">
      <alignment horizontal="center" vertical="center"/>
      <protection locked="0"/>
    </xf>
    <xf numFmtId="0" fontId="0" fillId="35" borderId="16" xfId="0" applyFont="1" applyFill="1" applyBorder="1" applyAlignment="1" applyProtection="1">
      <alignment horizontal="left" vertical="top" wrapText="1" indent="1"/>
      <protection locked="0"/>
    </xf>
    <xf numFmtId="0" fontId="0" fillId="35" borderId="13" xfId="0" applyFont="1" applyFill="1" applyBorder="1" applyAlignment="1" applyProtection="1">
      <alignment horizontal="left" vertical="top" wrapText="1" indent="1"/>
      <protection locked="0"/>
    </xf>
    <xf numFmtId="0" fontId="0" fillId="35" borderId="16" xfId="0" applyFill="1" applyBorder="1" applyAlignment="1" applyProtection="1">
      <alignment vertical="top" wrapText="1"/>
      <protection locked="0"/>
    </xf>
    <xf numFmtId="0" fontId="0" fillId="35" borderId="13" xfId="0" applyFill="1" applyBorder="1" applyAlignment="1" applyProtection="1">
      <alignment vertical="top" wrapText="1"/>
      <protection locked="0"/>
    </xf>
    <xf numFmtId="181" fontId="3" fillId="0" borderId="14" xfId="64" applyNumberFormat="1" applyBorder="1" applyAlignment="1" applyProtection="1">
      <alignment horizontal="center" vertical="center"/>
      <protection/>
    </xf>
    <xf numFmtId="4" fontId="8" fillId="0" borderId="14" xfId="64" applyNumberFormat="1" applyFont="1" applyBorder="1" applyAlignment="1" applyProtection="1">
      <alignment vertical="center"/>
      <protection/>
    </xf>
    <xf numFmtId="44" fontId="3" fillId="0" borderId="14" xfId="64" applyNumberFormat="1" applyBorder="1" applyAlignment="1" applyProtection="1">
      <alignment horizontal="center" vertical="center"/>
      <protection/>
    </xf>
    <xf numFmtId="14" fontId="0" fillId="0" borderId="10" xfId="0" applyNumberFormat="1" applyFill="1" applyBorder="1" applyAlignment="1" applyProtection="1">
      <alignment vertical="center"/>
      <protection/>
    </xf>
    <xf numFmtId="14" fontId="0" fillId="0" borderId="16" xfId="0" applyNumberFormat="1" applyFill="1" applyBorder="1" applyAlignment="1" applyProtection="1">
      <alignment vertical="center"/>
      <protection/>
    </xf>
    <xf numFmtId="14" fontId="0" fillId="0" borderId="13" xfId="0" applyNumberFormat="1" applyFill="1" applyBorder="1" applyAlignment="1" applyProtection="1">
      <alignment vertical="center"/>
      <protection/>
    </xf>
    <xf numFmtId="43" fontId="3" fillId="0" borderId="18" xfId="0" applyNumberFormat="1" applyFont="1" applyBorder="1" applyAlignment="1" applyProtection="1">
      <alignment/>
      <protection locked="0"/>
    </xf>
    <xf numFmtId="0" fontId="8"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33" borderId="0" xfId="0" applyFont="1" applyFill="1" applyAlignment="1" applyProtection="1">
      <alignment/>
      <protection locked="0"/>
    </xf>
    <xf numFmtId="0" fontId="3" fillId="0" borderId="19" xfId="0" applyFont="1" applyBorder="1" applyAlignment="1" applyProtection="1">
      <alignment shrinkToFit="1"/>
      <protection locked="0"/>
    </xf>
    <xf numFmtId="0" fontId="3" fillId="0" borderId="20" xfId="0" applyFont="1" applyBorder="1" applyAlignment="1" applyProtection="1">
      <alignment shrinkToFit="1"/>
      <protection locked="0"/>
    </xf>
    <xf numFmtId="172" fontId="3" fillId="0" borderId="0" xfId="0" applyNumberFormat="1" applyFont="1" applyAlignment="1" applyProtection="1">
      <alignment/>
      <protection locked="0"/>
    </xf>
    <xf numFmtId="0" fontId="3" fillId="33" borderId="21" xfId="0" applyFont="1" applyFill="1" applyBorder="1" applyAlignment="1" applyProtection="1">
      <alignment/>
      <protection locked="0"/>
    </xf>
    <xf numFmtId="0" fontId="3" fillId="0" borderId="0" xfId="0" applyFont="1" applyAlignment="1" applyProtection="1">
      <alignment/>
      <protection hidden="1" locked="0"/>
    </xf>
    <xf numFmtId="0" fontId="3" fillId="0" borderId="0" xfId="0" applyFont="1" applyAlignment="1" applyProtection="1">
      <alignment horizontal="center"/>
      <protection hidden="1" locked="0"/>
    </xf>
    <xf numFmtId="0" fontId="3" fillId="33" borderId="0" xfId="0" applyFont="1" applyFill="1" applyBorder="1" applyAlignment="1" applyProtection="1">
      <alignment/>
      <protection locked="0"/>
    </xf>
    <xf numFmtId="43" fontId="3" fillId="0" borderId="0" xfId="0" applyNumberFormat="1" applyFont="1" applyAlignment="1" applyProtection="1">
      <alignment/>
      <protection hidden="1" locked="0"/>
    </xf>
    <xf numFmtId="0" fontId="3" fillId="0" borderId="0" xfId="0" applyFont="1" applyAlignment="1" applyProtection="1">
      <alignment horizontal="right"/>
      <protection hidden="1" locked="0"/>
    </xf>
    <xf numFmtId="43" fontId="3" fillId="0" borderId="14" xfId="42" applyFont="1" applyBorder="1" applyAlignment="1" applyProtection="1">
      <alignment/>
      <protection hidden="1"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173" fontId="0" fillId="0" borderId="0" xfId="0" applyNumberFormat="1" applyAlignment="1" applyProtection="1">
      <alignment/>
      <protection/>
    </xf>
    <xf numFmtId="0" fontId="2" fillId="0" borderId="0" xfId="0" applyFont="1" applyAlignment="1" applyProtection="1">
      <alignment horizontal="center"/>
      <protection/>
    </xf>
    <xf numFmtId="0" fontId="3" fillId="0" borderId="14" xfId="0" applyFont="1" applyFill="1" applyBorder="1" applyAlignment="1" applyProtection="1">
      <alignment horizontal="center"/>
      <protection/>
    </xf>
    <xf numFmtId="0" fontId="3" fillId="33" borderId="15" xfId="0" applyFont="1" applyFill="1" applyBorder="1" applyAlignment="1" applyProtection="1">
      <alignment/>
      <protection/>
    </xf>
    <xf numFmtId="0" fontId="3" fillId="33" borderId="18" xfId="0" applyFont="1" applyFill="1" applyBorder="1" applyAlignment="1" applyProtection="1">
      <alignment/>
      <protection/>
    </xf>
    <xf numFmtId="172" fontId="3" fillId="33" borderId="20" xfId="0" applyNumberFormat="1" applyFont="1" applyFill="1" applyBorder="1" applyAlignment="1" applyProtection="1">
      <alignment horizontal="center"/>
      <protection/>
    </xf>
    <xf numFmtId="0" fontId="3" fillId="33" borderId="20" xfId="0" applyFont="1" applyFill="1" applyBorder="1" applyAlignment="1" applyProtection="1">
      <alignment/>
      <protection/>
    </xf>
    <xf numFmtId="0" fontId="4" fillId="33" borderId="0" xfId="0" applyFont="1" applyFill="1" applyAlignment="1" applyProtection="1">
      <alignment/>
      <protection/>
    </xf>
    <xf numFmtId="0" fontId="3" fillId="33" borderId="16" xfId="0" applyFont="1" applyFill="1" applyBorder="1" applyAlignment="1" applyProtection="1">
      <alignment horizontal="right"/>
      <protection/>
    </xf>
    <xf numFmtId="0" fontId="3" fillId="33" borderId="13" xfId="0" applyFont="1" applyFill="1" applyBorder="1" applyAlignment="1" applyProtection="1">
      <alignment horizontal="right"/>
      <protection/>
    </xf>
    <xf numFmtId="172" fontId="3" fillId="33" borderId="19" xfId="0" applyNumberFormat="1" applyFont="1" applyFill="1" applyBorder="1" applyAlignment="1" applyProtection="1">
      <alignment horizontal="center"/>
      <protection/>
    </xf>
    <xf numFmtId="0" fontId="4" fillId="36" borderId="0" xfId="0" applyFont="1" applyFill="1" applyBorder="1" applyAlignment="1" applyProtection="1">
      <alignment horizontal="left"/>
      <protection/>
    </xf>
    <xf numFmtId="0" fontId="0" fillId="36" borderId="0" xfId="0" applyFill="1" applyAlignment="1" applyProtection="1">
      <alignment/>
      <protection/>
    </xf>
    <xf numFmtId="0" fontId="0" fillId="36" borderId="11" xfId="0" applyFill="1" applyBorder="1" applyAlignment="1" applyProtection="1">
      <alignment/>
      <protection/>
    </xf>
    <xf numFmtId="0" fontId="3" fillId="33" borderId="22" xfId="0" applyFont="1" applyFill="1" applyBorder="1" applyAlignment="1" applyProtection="1">
      <alignment/>
      <protection/>
    </xf>
    <xf numFmtId="0" fontId="3" fillId="33" borderId="21" xfId="0" applyFont="1" applyFill="1" applyBorder="1" applyAlignment="1" applyProtection="1">
      <alignment/>
      <protection/>
    </xf>
    <xf numFmtId="0" fontId="3" fillId="33" borderId="23" xfId="0" applyFont="1" applyFill="1" applyBorder="1" applyAlignment="1" applyProtection="1">
      <alignment/>
      <protection/>
    </xf>
    <xf numFmtId="0" fontId="3" fillId="33" borderId="11" xfId="0" applyFont="1" applyFill="1" applyBorder="1" applyAlignment="1" applyProtection="1">
      <alignment/>
      <protection/>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0" fontId="15" fillId="33" borderId="24" xfId="0" applyFont="1" applyFill="1" applyBorder="1" applyAlignment="1" applyProtection="1">
      <alignment/>
      <protection/>
    </xf>
    <xf numFmtId="0" fontId="6" fillId="33" borderId="15" xfId="0" applyFont="1" applyFill="1" applyBorder="1" applyAlignment="1" applyProtection="1">
      <alignment/>
      <protection/>
    </xf>
    <xf numFmtId="0" fontId="17" fillId="33" borderId="21" xfId="0" applyFont="1" applyFill="1" applyBorder="1" applyAlignment="1" applyProtection="1">
      <alignment/>
      <protection/>
    </xf>
    <xf numFmtId="0" fontId="17" fillId="33" borderId="15" xfId="0" applyFont="1" applyFill="1" applyBorder="1" applyAlignment="1" applyProtection="1">
      <alignment/>
      <protection/>
    </xf>
    <xf numFmtId="0" fontId="3" fillId="33" borderId="0" xfId="0" applyFont="1" applyFill="1" applyBorder="1" applyAlignment="1" applyProtection="1">
      <alignment horizontal="left"/>
      <protection/>
    </xf>
    <xf numFmtId="0" fontId="3" fillId="33" borderId="16" xfId="0" applyFont="1" applyFill="1" applyBorder="1" applyAlignment="1" applyProtection="1">
      <alignment horizontal="left"/>
      <protection/>
    </xf>
    <xf numFmtId="0" fontId="3" fillId="33" borderId="17" xfId="0" applyFont="1" applyFill="1" applyBorder="1" applyAlignment="1" applyProtection="1">
      <alignment/>
      <protection/>
    </xf>
    <xf numFmtId="0" fontId="3" fillId="0" borderId="10"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15" fillId="33" borderId="19" xfId="0" applyFont="1" applyFill="1" applyBorder="1" applyAlignment="1" applyProtection="1">
      <alignment/>
      <protection/>
    </xf>
    <xf numFmtId="0" fontId="3" fillId="36" borderId="12" xfId="0" applyFont="1" applyFill="1" applyBorder="1" applyAlignment="1" applyProtection="1">
      <alignment/>
      <protection/>
    </xf>
    <xf numFmtId="0" fontId="3" fillId="0" borderId="19" xfId="0" applyFont="1" applyFill="1" applyBorder="1" applyAlignment="1" applyProtection="1">
      <alignment/>
      <protection/>
    </xf>
    <xf numFmtId="0" fontId="3" fillId="0" borderId="21" xfId="0" applyFont="1" applyFill="1" applyBorder="1" applyAlignment="1" applyProtection="1">
      <alignment/>
      <protection/>
    </xf>
    <xf numFmtId="43" fontId="3" fillId="0" borderId="15" xfId="42" applyFont="1" applyFill="1" applyBorder="1" applyAlignment="1" applyProtection="1">
      <alignment/>
      <protection/>
    </xf>
    <xf numFmtId="43" fontId="3" fillId="0" borderId="21" xfId="42" applyFont="1" applyFill="1" applyBorder="1" applyAlignment="1" applyProtection="1">
      <alignment/>
      <protection/>
    </xf>
    <xf numFmtId="0" fontId="3" fillId="33" borderId="24" xfId="0" applyFont="1" applyFill="1" applyBorder="1" applyAlignment="1" applyProtection="1">
      <alignment/>
      <protection/>
    </xf>
    <xf numFmtId="0" fontId="0" fillId="33" borderId="12" xfId="0" applyFill="1" applyBorder="1" applyAlignment="1" applyProtection="1">
      <alignment horizontal="right"/>
      <protection/>
    </xf>
    <xf numFmtId="0" fontId="0" fillId="33" borderId="12" xfId="0" applyFill="1" applyBorder="1" applyAlignment="1" applyProtection="1">
      <alignment/>
      <protection/>
    </xf>
    <xf numFmtId="0" fontId="0" fillId="33" borderId="17" xfId="0" applyFill="1" applyBorder="1" applyAlignment="1" applyProtection="1">
      <alignment/>
      <protection/>
    </xf>
    <xf numFmtId="0" fontId="3" fillId="33" borderId="20" xfId="0" applyFont="1" applyFill="1" applyBorder="1" applyAlignment="1" applyProtection="1">
      <alignment vertical="top"/>
      <protection/>
    </xf>
    <xf numFmtId="0" fontId="3" fillId="33" borderId="0" xfId="0" applyFont="1" applyFill="1" applyBorder="1" applyAlignment="1" applyProtection="1">
      <alignment vertical="top"/>
      <protection/>
    </xf>
    <xf numFmtId="0" fontId="15" fillId="33" borderId="19" xfId="0" applyFont="1" applyFill="1" applyBorder="1" applyAlignment="1" applyProtection="1">
      <alignment/>
      <protection/>
    </xf>
    <xf numFmtId="0" fontId="15" fillId="33" borderId="20" xfId="0" applyFont="1" applyFill="1" applyBorder="1" applyAlignment="1" applyProtection="1">
      <alignment/>
      <protection/>
    </xf>
    <xf numFmtId="0" fontId="3" fillId="0" borderId="15" xfId="0" applyFont="1" applyFill="1" applyBorder="1" applyAlignment="1" applyProtection="1">
      <alignment horizontal="center"/>
      <protection/>
    </xf>
    <xf numFmtId="0" fontId="3" fillId="33" borderId="21" xfId="0" applyFont="1" applyFill="1" applyBorder="1" applyAlignment="1" applyProtection="1">
      <alignment/>
      <protection/>
    </xf>
    <xf numFmtId="0" fontId="3" fillId="33" borderId="14" xfId="0" applyFont="1" applyFill="1" applyBorder="1" applyAlignment="1" applyProtection="1">
      <alignment horizontal="center"/>
      <protection/>
    </xf>
    <xf numFmtId="43" fontId="6" fillId="0" borderId="0" xfId="42" applyFont="1" applyBorder="1" applyAlignment="1" applyProtection="1">
      <alignment horizontal="center" vertical="top" wrapText="1"/>
      <protection/>
    </xf>
    <xf numFmtId="0" fontId="0" fillId="0" borderId="0" xfId="0" applyBorder="1" applyAlignment="1" applyProtection="1">
      <alignment horizontal="center" vertical="top"/>
      <protection/>
    </xf>
    <xf numFmtId="0" fontId="0" fillId="0" borderId="0" xfId="0" applyBorder="1" applyAlignment="1" applyProtection="1">
      <alignment/>
      <protection/>
    </xf>
    <xf numFmtId="43" fontId="6" fillId="0" borderId="0" xfId="42" applyFont="1" applyBorder="1" applyAlignment="1" applyProtection="1">
      <alignment vertical="top" wrapText="1"/>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Border="1" applyAlignment="1" applyProtection="1">
      <alignment/>
      <protection locked="0"/>
    </xf>
    <xf numFmtId="0" fontId="0" fillId="0" borderId="19" xfId="0" applyBorder="1" applyAlignment="1" applyProtection="1">
      <alignment shrinkToFit="1"/>
      <protection locked="0"/>
    </xf>
    <xf numFmtId="0" fontId="0" fillId="0" borderId="20" xfId="0" applyBorder="1" applyAlignment="1" applyProtection="1">
      <alignment shrinkToFit="1"/>
      <protection locked="0"/>
    </xf>
    <xf numFmtId="43" fontId="3" fillId="0" borderId="0" xfId="0" applyNumberFormat="1" applyFont="1" applyBorder="1" applyAlignment="1" applyProtection="1">
      <alignment/>
      <protection locked="0"/>
    </xf>
    <xf numFmtId="0" fontId="3" fillId="33" borderId="19" xfId="0" applyFont="1" applyFill="1" applyBorder="1" applyAlignment="1" applyProtection="1">
      <alignment/>
      <protection/>
    </xf>
    <xf numFmtId="0" fontId="4" fillId="33" borderId="21" xfId="0" applyFont="1" applyFill="1" applyBorder="1" applyAlignment="1" applyProtection="1">
      <alignment/>
      <protection/>
    </xf>
    <xf numFmtId="0" fontId="3" fillId="33" borderId="15" xfId="0" applyFont="1" applyFill="1" applyBorder="1" applyAlignment="1" applyProtection="1">
      <alignment horizontal="right"/>
      <protection/>
    </xf>
    <xf numFmtId="0" fontId="3" fillId="33" borderId="22" xfId="0" applyFont="1" applyFill="1" applyBorder="1" applyAlignment="1" applyProtection="1">
      <alignment horizontal="righ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0" fillId="33" borderId="19"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3" xfId="0" applyFill="1" applyBorder="1" applyAlignment="1" applyProtection="1">
      <alignment horizontal="center"/>
      <protection/>
    </xf>
    <xf numFmtId="0" fontId="0" fillId="33" borderId="19" xfId="0" applyFill="1" applyBorder="1" applyAlignment="1" applyProtection="1">
      <alignment shrinkToFit="1"/>
      <protection/>
    </xf>
    <xf numFmtId="0" fontId="0" fillId="33" borderId="21" xfId="0" applyFill="1" applyBorder="1" applyAlignment="1" applyProtection="1">
      <alignment shrinkToFit="1"/>
      <protection/>
    </xf>
    <xf numFmtId="0" fontId="0" fillId="33" borderId="23" xfId="0" applyFill="1" applyBorder="1" applyAlignment="1" applyProtection="1">
      <alignment shrinkToFit="1"/>
      <protection/>
    </xf>
    <xf numFmtId="0" fontId="0" fillId="33" borderId="20" xfId="0" applyFill="1" applyBorder="1" applyAlignment="1" applyProtection="1">
      <alignment shrinkToFit="1"/>
      <protection/>
    </xf>
    <xf numFmtId="0" fontId="0" fillId="33" borderId="0" xfId="0" applyFill="1" applyBorder="1" applyAlignment="1" applyProtection="1">
      <alignment shrinkToFit="1"/>
      <protection/>
    </xf>
    <xf numFmtId="0" fontId="0" fillId="33" borderId="11" xfId="0" applyFill="1" applyBorder="1" applyAlignment="1" applyProtection="1">
      <alignment shrinkToFit="1"/>
      <protection/>
    </xf>
    <xf numFmtId="0" fontId="0" fillId="33" borderId="0" xfId="0" applyFill="1" applyBorder="1" applyAlignment="1" applyProtection="1">
      <alignment/>
      <protection/>
    </xf>
    <xf numFmtId="0" fontId="0" fillId="33" borderId="15" xfId="0" applyFont="1" applyFill="1" applyBorder="1" applyAlignment="1" applyProtection="1">
      <alignment/>
      <protection/>
    </xf>
    <xf numFmtId="0" fontId="0" fillId="33" borderId="22" xfId="0" applyFont="1" applyFill="1" applyBorder="1" applyAlignment="1" applyProtection="1">
      <alignment/>
      <protection/>
    </xf>
    <xf numFmtId="0" fontId="0" fillId="33" borderId="21" xfId="0" applyFill="1" applyBorder="1" applyAlignment="1" applyProtection="1">
      <alignment/>
      <protection/>
    </xf>
    <xf numFmtId="0" fontId="0" fillId="33" borderId="23" xfId="0" applyFill="1" applyBorder="1" applyAlignment="1" applyProtection="1">
      <alignment/>
      <protection/>
    </xf>
    <xf numFmtId="43" fontId="0" fillId="33" borderId="0" xfId="42" applyFont="1" applyFill="1" applyBorder="1" applyAlignment="1" applyProtection="1">
      <alignment/>
      <protection/>
    </xf>
    <xf numFmtId="43" fontId="0" fillId="33" borderId="11" xfId="42" applyFont="1" applyFill="1" applyBorder="1" applyAlignment="1" applyProtection="1">
      <alignment/>
      <protection/>
    </xf>
    <xf numFmtId="43" fontId="0" fillId="33" borderId="22" xfId="42" applyFont="1" applyFill="1" applyBorder="1" applyAlignment="1" applyProtection="1">
      <alignment/>
      <protection/>
    </xf>
    <xf numFmtId="0" fontId="3" fillId="36" borderId="17" xfId="0" applyFont="1" applyFill="1" applyBorder="1" applyAlignment="1" applyProtection="1">
      <alignment/>
      <protection/>
    </xf>
    <xf numFmtId="0" fontId="0" fillId="33" borderId="15" xfId="0" applyFill="1" applyBorder="1" applyAlignment="1" applyProtection="1">
      <alignment/>
      <protection/>
    </xf>
    <xf numFmtId="43" fontId="0" fillId="0" borderId="0" xfId="42" applyFont="1" applyBorder="1" applyAlignment="1" applyProtection="1">
      <alignment/>
      <protection/>
    </xf>
    <xf numFmtId="0" fontId="3" fillId="0" borderId="15" xfId="42" applyNumberFormat="1" applyFont="1" applyFill="1" applyBorder="1" applyAlignment="1" applyProtection="1">
      <alignment/>
      <protection/>
    </xf>
    <xf numFmtId="0" fontId="0" fillId="36" borderId="12" xfId="0" applyFill="1" applyBorder="1" applyAlignment="1" applyProtection="1">
      <alignment/>
      <protection/>
    </xf>
    <xf numFmtId="0" fontId="3" fillId="0" borderId="16" xfId="64" applyBorder="1" applyAlignment="1" applyProtection="1">
      <alignment horizontal="left"/>
      <protection locked="0"/>
    </xf>
    <xf numFmtId="0" fontId="3" fillId="0" borderId="0" xfId="64" applyBorder="1" applyProtection="1">
      <alignment/>
      <protection locked="0"/>
    </xf>
    <xf numFmtId="0" fontId="3" fillId="0" borderId="0" xfId="64" applyProtection="1">
      <alignment/>
      <protection locked="0"/>
    </xf>
    <xf numFmtId="43" fontId="3" fillId="0" borderId="0" xfId="64" applyNumberFormat="1" applyProtection="1">
      <alignment/>
      <protection locked="0"/>
    </xf>
    <xf numFmtId="0" fontId="3" fillId="0" borderId="0" xfId="64" applyFill="1" applyBorder="1" applyProtection="1">
      <alignment/>
      <protection locked="0"/>
    </xf>
    <xf numFmtId="0" fontId="3" fillId="0" borderId="0" xfId="64" applyFill="1" applyProtection="1">
      <alignment/>
      <protection locked="0"/>
    </xf>
    <xf numFmtId="43" fontId="3" fillId="0" borderId="0" xfId="64" applyNumberFormat="1" applyFill="1" applyProtection="1">
      <alignment/>
      <protection locked="0"/>
    </xf>
    <xf numFmtId="0" fontId="8" fillId="0" borderId="0" xfId="64" applyFont="1" applyAlignment="1" applyProtection="1">
      <alignment horizontal="left" wrapText="1"/>
      <protection locked="0"/>
    </xf>
    <xf numFmtId="0" fontId="8" fillId="0" borderId="0" xfId="64" applyFont="1" applyAlignment="1" applyProtection="1">
      <alignment horizontal="right" vertical="center"/>
      <protection locked="0"/>
    </xf>
    <xf numFmtId="0" fontId="8" fillId="0" borderId="0" xfId="64" applyFont="1" applyBorder="1" applyAlignment="1" applyProtection="1">
      <alignment horizontal="right"/>
      <protection locked="0"/>
    </xf>
    <xf numFmtId="0" fontId="3" fillId="0" borderId="0" xfId="64" applyBorder="1" applyAlignment="1" applyProtection="1">
      <alignment horizontal="center"/>
      <protection locked="0"/>
    </xf>
    <xf numFmtId="0" fontId="3" fillId="0" borderId="0" xfId="64" applyBorder="1" applyAlignment="1" applyProtection="1">
      <alignment horizontal="right"/>
      <protection locked="0"/>
    </xf>
    <xf numFmtId="0" fontId="8" fillId="0" borderId="16" xfId="64" applyFont="1" applyBorder="1" applyProtection="1">
      <alignment/>
      <protection locked="0"/>
    </xf>
    <xf numFmtId="0" fontId="8" fillId="0" borderId="16" xfId="64" applyFont="1" applyBorder="1" applyAlignment="1" applyProtection="1">
      <alignment horizontal="left"/>
      <protection locked="0"/>
    </xf>
    <xf numFmtId="0" fontId="3" fillId="0" borderId="16" xfId="64" applyBorder="1" applyProtection="1">
      <alignment/>
      <protection locked="0"/>
    </xf>
    <xf numFmtId="0" fontId="81" fillId="0" borderId="0" xfId="64" applyFont="1" applyAlignment="1" applyProtection="1">
      <alignment horizontal="left" wrapText="1"/>
      <protection locked="0"/>
    </xf>
    <xf numFmtId="0" fontId="3" fillId="0" borderId="0" xfId="64" applyFont="1" applyProtection="1">
      <alignment/>
      <protection locked="0"/>
    </xf>
    <xf numFmtId="43" fontId="3" fillId="0" borderId="0" xfId="64" applyNumberFormat="1" applyFont="1" applyProtection="1">
      <alignment/>
      <protection locked="0"/>
    </xf>
    <xf numFmtId="0" fontId="3" fillId="0" borderId="0" xfId="64" applyFont="1" applyAlignment="1" applyProtection="1">
      <alignment/>
      <protection locked="0"/>
    </xf>
    <xf numFmtId="43" fontId="3" fillId="0" borderId="0" xfId="64" applyNumberFormat="1" applyFont="1" applyAlignment="1" applyProtection="1">
      <alignment/>
      <protection locked="0"/>
    </xf>
    <xf numFmtId="0" fontId="78" fillId="0" borderId="0" xfId="64" applyFont="1" applyBorder="1" applyAlignment="1" applyProtection="1">
      <alignment horizontal="center"/>
      <protection locked="0"/>
    </xf>
    <xf numFmtId="174" fontId="3" fillId="0" borderId="0" xfId="64" applyNumberFormat="1" applyBorder="1" applyAlignment="1" applyProtection="1">
      <alignment horizontal="left" vertical="center"/>
      <protection locked="0"/>
    </xf>
    <xf numFmtId="0" fontId="3" fillId="0" borderId="0" xfId="64" applyFont="1" applyBorder="1" applyProtection="1">
      <alignment/>
      <protection/>
    </xf>
    <xf numFmtId="0" fontId="3" fillId="0" borderId="0" xfId="64" applyBorder="1" applyProtection="1">
      <alignment/>
      <protection/>
    </xf>
    <xf numFmtId="0" fontId="9" fillId="37" borderId="0" xfId="64" applyFont="1" applyFill="1" applyBorder="1" applyProtection="1">
      <alignment/>
      <protection/>
    </xf>
    <xf numFmtId="0" fontId="3" fillId="37" borderId="0" xfId="64" applyFont="1" applyFill="1" applyBorder="1" applyProtection="1">
      <alignment/>
      <protection/>
    </xf>
    <xf numFmtId="0" fontId="3" fillId="37" borderId="0" xfId="64" applyFont="1" applyFill="1" applyBorder="1" applyAlignment="1" applyProtection="1">
      <alignment horizontal="right"/>
      <protection/>
    </xf>
    <xf numFmtId="172" fontId="3" fillId="37" borderId="0" xfId="64" applyNumberFormat="1" applyFont="1" applyFill="1" applyBorder="1" applyProtection="1">
      <alignment/>
      <protection/>
    </xf>
    <xf numFmtId="0" fontId="3" fillId="0" borderId="0" xfId="64" applyFill="1" applyProtection="1">
      <alignment/>
      <protection/>
    </xf>
    <xf numFmtId="0" fontId="9" fillId="0" borderId="0" xfId="64" applyFont="1" applyFill="1" applyBorder="1" applyProtection="1">
      <alignment/>
      <protection/>
    </xf>
    <xf numFmtId="0" fontId="3" fillId="0" borderId="0" xfId="64" applyFont="1" applyFill="1" applyBorder="1" applyProtection="1">
      <alignment/>
      <protection/>
    </xf>
    <xf numFmtId="0" fontId="3" fillId="0" borderId="0" xfId="64" applyFont="1" applyFill="1" applyBorder="1" applyAlignment="1" applyProtection="1">
      <alignment horizontal="right"/>
      <protection/>
    </xf>
    <xf numFmtId="172" fontId="3" fillId="0" borderId="0" xfId="64" applyNumberFormat="1" applyFont="1" applyFill="1" applyBorder="1" applyProtection="1">
      <alignment/>
      <protection/>
    </xf>
    <xf numFmtId="14" fontId="3" fillId="0" borderId="16" xfId="64" applyNumberFormat="1" applyFont="1" applyBorder="1" applyAlignment="1" applyProtection="1">
      <alignment horizontal="center"/>
      <protection/>
    </xf>
    <xf numFmtId="172" fontId="3" fillId="0" borderId="0" xfId="64" applyNumberFormat="1" applyProtection="1">
      <alignment/>
      <protection/>
    </xf>
    <xf numFmtId="0" fontId="3" fillId="0" borderId="0" xfId="64" applyNumberFormat="1" applyFont="1" applyBorder="1" applyAlignment="1" applyProtection="1">
      <alignment horizontal="center"/>
      <protection/>
    </xf>
    <xf numFmtId="0" fontId="8" fillId="0" borderId="0" xfId="64" applyFont="1" applyBorder="1" applyProtection="1">
      <alignment/>
      <protection/>
    </xf>
    <xf numFmtId="0" fontId="3" fillId="0" borderId="0" xfId="64" applyBorder="1" applyAlignment="1" applyProtection="1">
      <alignment horizontal="left"/>
      <protection/>
    </xf>
    <xf numFmtId="0" fontId="8" fillId="0" borderId="0" xfId="64" applyFont="1" applyBorder="1" applyAlignment="1" applyProtection="1">
      <alignment horizontal="left"/>
      <protection/>
    </xf>
    <xf numFmtId="0" fontId="3" fillId="0" borderId="0" xfId="64" applyFont="1" applyProtection="1">
      <alignment/>
      <protection/>
    </xf>
    <xf numFmtId="0" fontId="3" fillId="0" borderId="0" xfId="64" applyFont="1" applyAlignment="1" applyProtection="1">
      <alignment/>
      <protection/>
    </xf>
    <xf numFmtId="4" fontId="3" fillId="0" borderId="0" xfId="64" applyNumberFormat="1" applyFont="1" applyBorder="1" applyAlignment="1" applyProtection="1">
      <alignment horizontal="center" vertical="center"/>
      <protection/>
    </xf>
    <xf numFmtId="0" fontId="8" fillId="33" borderId="18" xfId="0" applyFont="1" applyFill="1" applyBorder="1" applyAlignment="1" applyProtection="1">
      <alignment/>
      <protection/>
    </xf>
    <xf numFmtId="43" fontId="3" fillId="0" borderId="0" xfId="42" applyFont="1" applyFill="1" applyBorder="1" applyAlignment="1" applyProtection="1">
      <alignment/>
      <protection/>
    </xf>
    <xf numFmtId="43" fontId="3" fillId="0" borderId="22" xfId="42" applyFont="1" applyBorder="1" applyAlignment="1" applyProtection="1">
      <alignment/>
      <protection/>
    </xf>
    <xf numFmtId="43" fontId="3" fillId="33" borderId="22" xfId="42" applyFont="1" applyFill="1" applyBorder="1" applyAlignment="1" applyProtection="1">
      <alignment/>
      <protection/>
    </xf>
    <xf numFmtId="0" fontId="0" fillId="0" borderId="16" xfId="0" applyBorder="1" applyAlignment="1" applyProtection="1">
      <alignment horizontal="center"/>
      <protection locked="0"/>
    </xf>
    <xf numFmtId="43" fontId="3" fillId="0" borderId="18" xfId="42" applyFont="1" applyFill="1" applyBorder="1" applyAlignment="1" applyProtection="1">
      <alignment/>
      <protection locked="0"/>
    </xf>
    <xf numFmtId="43" fontId="3" fillId="0" borderId="18" xfId="42" applyFont="1" applyBorder="1" applyAlignment="1" applyProtection="1">
      <alignment/>
      <protection locked="0"/>
    </xf>
    <xf numFmtId="43" fontId="3" fillId="0" borderId="19" xfId="42" applyFont="1" applyBorder="1" applyAlignment="1" applyProtection="1">
      <alignment/>
      <protection locked="0"/>
    </xf>
    <xf numFmtId="43" fontId="3" fillId="33" borderId="18" xfId="42" applyFont="1" applyFill="1" applyBorder="1" applyAlignment="1" applyProtection="1">
      <alignment/>
      <protection locked="0"/>
    </xf>
    <xf numFmtId="43" fontId="3" fillId="33" borderId="15" xfId="42" applyFont="1" applyFill="1" applyBorder="1" applyAlignment="1" applyProtection="1">
      <alignment/>
      <protection locked="0"/>
    </xf>
    <xf numFmtId="43" fontId="0" fillId="0" borderId="22" xfId="42" applyFont="1" applyFill="1" applyBorder="1" applyAlignment="1" applyProtection="1">
      <alignment/>
      <protection locked="0"/>
    </xf>
    <xf numFmtId="43" fontId="0" fillId="0" borderId="22" xfId="42" applyFont="1" applyBorder="1" applyAlignment="1" applyProtection="1">
      <alignment/>
      <protection locked="0"/>
    </xf>
    <xf numFmtId="43" fontId="0" fillId="0" borderId="23" xfId="42" applyFont="1" applyBorder="1" applyAlignment="1" applyProtection="1">
      <alignment/>
      <protection locked="0"/>
    </xf>
    <xf numFmtId="43" fontId="0" fillId="0" borderId="22" xfId="42" applyFont="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9" fillId="0" borderId="16" xfId="0" applyFont="1" applyBorder="1" applyAlignment="1" applyProtection="1">
      <alignment/>
      <protection/>
    </xf>
    <xf numFmtId="43" fontId="3" fillId="0" borderId="0" xfId="0" applyNumberFormat="1" applyFont="1" applyAlignment="1" applyProtection="1">
      <alignment/>
      <protection/>
    </xf>
    <xf numFmtId="4" fontId="3" fillId="0" borderId="0" xfId="64" applyNumberFormat="1" applyAlignment="1" applyProtection="1">
      <alignment wrapText="1"/>
      <protection/>
    </xf>
    <xf numFmtId="4" fontId="3" fillId="0" borderId="14" xfId="64" applyNumberFormat="1" applyFont="1" applyBorder="1" applyAlignment="1" applyProtection="1">
      <alignment horizontal="center"/>
      <protection locked="0"/>
    </xf>
    <xf numFmtId="43" fontId="8" fillId="0" borderId="0" xfId="44" applyFont="1" applyAlignment="1" applyProtection="1">
      <alignment horizontal="left" wrapText="1"/>
      <protection locked="0"/>
    </xf>
    <xf numFmtId="0" fontId="11" fillId="0" borderId="0" xfId="64" applyFont="1" applyAlignment="1" applyProtection="1">
      <alignment horizontal="centerContinuous"/>
      <protection locked="0"/>
    </xf>
    <xf numFmtId="181" fontId="3" fillId="0" borderId="0" xfId="64" applyNumberFormat="1" applyFont="1" applyBorder="1" applyAlignment="1" applyProtection="1">
      <alignment horizontal="left" vertical="center"/>
      <protection locked="0"/>
    </xf>
    <xf numFmtId="181" fontId="3" fillId="0" borderId="0" xfId="64" applyNumberFormat="1" applyFont="1" applyBorder="1" applyAlignment="1" applyProtection="1">
      <alignment horizontal="center" vertical="center"/>
      <protection locked="0"/>
    </xf>
    <xf numFmtId="0" fontId="3" fillId="0" borderId="0" xfId="64" applyFont="1" applyAlignment="1" applyProtection="1">
      <alignment horizontal="center"/>
      <protection locked="0"/>
    </xf>
    <xf numFmtId="43" fontId="0" fillId="0" borderId="0" xfId="44" applyFont="1" applyBorder="1" applyAlignment="1" applyProtection="1">
      <alignment horizontal="left" vertical="center"/>
      <protection locked="0"/>
    </xf>
    <xf numFmtId="9" fontId="0" fillId="0" borderId="0" xfId="70" applyFont="1" applyAlignment="1" applyProtection="1">
      <alignment/>
      <protection locked="0"/>
    </xf>
    <xf numFmtId="181" fontId="3" fillId="0" borderId="0" xfId="64" applyNumberFormat="1" applyBorder="1" applyAlignment="1" applyProtection="1">
      <alignment/>
      <protection locked="0"/>
    </xf>
    <xf numFmtId="43" fontId="0" fillId="0" borderId="0" xfId="44" applyFont="1" applyAlignment="1" applyProtection="1">
      <alignment/>
      <protection locked="0"/>
    </xf>
    <xf numFmtId="43" fontId="3" fillId="0" borderId="0" xfId="64" applyNumberFormat="1" applyAlignment="1" applyProtection="1">
      <alignment wrapText="1"/>
      <protection locked="0"/>
    </xf>
    <xf numFmtId="174" fontId="0" fillId="0" borderId="0" xfId="44" applyNumberFormat="1" applyFont="1" applyBorder="1" applyAlignment="1" applyProtection="1">
      <alignment horizontal="left" vertical="center"/>
      <protection locked="0"/>
    </xf>
    <xf numFmtId="0" fontId="3" fillId="0" borderId="0" xfId="64" applyBorder="1" applyAlignment="1" applyProtection="1">
      <alignment horizontal="left" vertical="center"/>
      <protection locked="0"/>
    </xf>
    <xf numFmtId="43" fontId="3" fillId="36" borderId="15" xfId="42" applyFont="1" applyFill="1" applyBorder="1" applyAlignment="1" applyProtection="1">
      <alignment/>
      <protection/>
    </xf>
    <xf numFmtId="43" fontId="3" fillId="36" borderId="22" xfId="42" applyFont="1" applyFill="1" applyBorder="1" applyAlignment="1" applyProtection="1">
      <alignment/>
      <protection/>
    </xf>
    <xf numFmtId="43" fontId="3" fillId="0" borderId="21" xfId="42" applyFont="1" applyFill="1" applyBorder="1" applyAlignment="1" applyProtection="1">
      <alignment/>
      <protection locked="0"/>
    </xf>
    <xf numFmtId="43" fontId="0" fillId="0" borderId="21" xfId="42" applyFont="1" applyFill="1" applyBorder="1" applyAlignment="1" applyProtection="1">
      <alignment/>
      <protection locked="0"/>
    </xf>
    <xf numFmtId="0" fontId="3" fillId="33" borderId="10" xfId="0" applyFont="1" applyFill="1" applyBorder="1" applyAlignment="1" applyProtection="1">
      <alignment/>
      <protection/>
    </xf>
    <xf numFmtId="0" fontId="3" fillId="33" borderId="14" xfId="0" applyFont="1" applyFill="1" applyBorder="1" applyAlignment="1" applyProtection="1">
      <alignment/>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0" borderId="18" xfId="42" applyFont="1" applyFill="1" applyBorder="1" applyAlignment="1" applyProtection="1">
      <alignment/>
      <protection/>
    </xf>
    <xf numFmtId="0" fontId="3" fillId="36" borderId="0" xfId="0" applyFont="1" applyFill="1" applyAlignment="1" applyProtection="1">
      <alignment/>
      <protection/>
    </xf>
    <xf numFmtId="43" fontId="3" fillId="0" borderId="18" xfId="42" applyFont="1" applyBorder="1" applyAlignment="1" applyProtection="1">
      <alignment/>
      <protection/>
    </xf>
    <xf numFmtId="43" fontId="3" fillId="33" borderId="0" xfId="42" applyFont="1" applyFill="1" applyBorder="1" applyAlignment="1" applyProtection="1">
      <alignment/>
      <protection/>
    </xf>
    <xf numFmtId="0" fontId="0" fillId="33" borderId="0" xfId="0" applyFill="1" applyAlignment="1" applyProtection="1">
      <alignment horizontal="left" vertical="center"/>
      <protection/>
    </xf>
    <xf numFmtId="0" fontId="0" fillId="33" borderId="11" xfId="0" applyFill="1" applyBorder="1" applyAlignment="1" applyProtection="1">
      <alignment horizontal="left" vertical="center"/>
      <protection/>
    </xf>
    <xf numFmtId="0" fontId="3" fillId="33" borderId="0" xfId="0" applyFont="1" applyFill="1" applyBorder="1" applyAlignment="1" applyProtection="1">
      <alignment/>
      <protection/>
    </xf>
    <xf numFmtId="0" fontId="3" fillId="0" borderId="18" xfId="0" applyFont="1" applyBorder="1" applyAlignment="1" applyProtection="1">
      <alignment/>
      <protection/>
    </xf>
    <xf numFmtId="0" fontId="0" fillId="35" borderId="16" xfId="0" applyFill="1" applyBorder="1" applyAlignment="1" applyProtection="1">
      <alignment vertical="top" wrapText="1"/>
      <protection/>
    </xf>
    <xf numFmtId="0" fontId="0" fillId="35" borderId="13" xfId="0" applyFill="1" applyBorder="1" applyAlignment="1" applyProtection="1">
      <alignment vertical="top" wrapText="1"/>
      <protection/>
    </xf>
    <xf numFmtId="172" fontId="3" fillId="33" borderId="24" xfId="0" applyNumberFormat="1" applyFont="1" applyFill="1" applyBorder="1" applyAlignment="1" applyProtection="1">
      <alignment horizontal="center"/>
      <protection/>
    </xf>
    <xf numFmtId="0" fontId="3" fillId="0" borderId="0" xfId="0" applyFont="1" applyAlignment="1" applyProtection="1">
      <alignment/>
      <protection hidden="1"/>
    </xf>
    <xf numFmtId="0" fontId="3" fillId="0" borderId="0" xfId="0" applyFont="1" applyAlignment="1" applyProtection="1">
      <alignment horizontal="center"/>
      <protection hidden="1"/>
    </xf>
    <xf numFmtId="0" fontId="0" fillId="0" borderId="19" xfId="0" applyBorder="1" applyAlignment="1" applyProtection="1">
      <alignment shrinkToFit="1"/>
      <protection/>
    </xf>
    <xf numFmtId="0" fontId="0" fillId="0" borderId="20" xfId="0" applyBorder="1" applyAlignment="1" applyProtection="1">
      <alignment shrinkToFit="1"/>
      <protection/>
    </xf>
    <xf numFmtId="43" fontId="0" fillId="0" borderId="22" xfId="42" applyFont="1" applyFill="1" applyBorder="1" applyAlignment="1" applyProtection="1">
      <alignment/>
      <protection/>
    </xf>
    <xf numFmtId="0" fontId="3" fillId="33" borderId="14" xfId="0" applyFont="1" applyFill="1" applyBorder="1" applyAlignment="1" applyProtection="1">
      <alignment horizontal="center"/>
      <protection locked="0"/>
    </xf>
    <xf numFmtId="0" fontId="19" fillId="0" borderId="0" xfId="65" applyFont="1" applyBorder="1" applyAlignment="1" applyProtection="1">
      <alignment horizontal="center"/>
      <protection/>
    </xf>
    <xf numFmtId="0" fontId="19" fillId="0" borderId="0" xfId="65" applyFont="1" applyBorder="1" applyAlignment="1" applyProtection="1">
      <alignment/>
      <protection/>
    </xf>
    <xf numFmtId="0" fontId="82" fillId="0" borderId="0" xfId="63" applyFont="1">
      <alignment/>
      <protection/>
    </xf>
    <xf numFmtId="0" fontId="0" fillId="0" borderId="0" xfId="63" applyFont="1" applyBorder="1">
      <alignment/>
      <protection/>
    </xf>
    <xf numFmtId="0" fontId="14" fillId="0" borderId="0" xfId="63" applyFont="1" applyBorder="1" applyAlignment="1" applyProtection="1">
      <alignment horizontal="center" vertical="top" wrapText="1"/>
      <protection hidden="1"/>
    </xf>
    <xf numFmtId="0" fontId="0" fillId="0" borderId="0" xfId="63" applyFont="1" applyBorder="1" applyProtection="1">
      <alignment/>
      <protection hidden="1"/>
    </xf>
    <xf numFmtId="0" fontId="11" fillId="0" borderId="0" xfId="63" applyFont="1" applyBorder="1" applyAlignment="1" applyProtection="1">
      <alignment horizontal="left" vertical="top" wrapText="1"/>
      <protection hidden="1"/>
    </xf>
    <xf numFmtId="0" fontId="83" fillId="0" borderId="0" xfId="63" applyFont="1" applyBorder="1" applyAlignment="1" applyProtection="1" quotePrefix="1">
      <alignment horizontal="left" vertical="top" wrapText="1"/>
      <protection hidden="1"/>
    </xf>
    <xf numFmtId="0" fontId="83" fillId="0" borderId="0" xfId="63" applyFont="1" applyBorder="1" applyAlignment="1" applyProtection="1">
      <alignment horizontal="left" vertical="top" wrapText="1"/>
      <protection hidden="1"/>
    </xf>
    <xf numFmtId="0" fontId="83" fillId="0" borderId="0" xfId="63" applyFont="1" applyBorder="1" applyAlignment="1">
      <alignment horizontal="left"/>
      <protection/>
    </xf>
    <xf numFmtId="0" fontId="0" fillId="0" borderId="0" xfId="63" applyFont="1" applyBorder="1" applyAlignment="1" applyProtection="1">
      <alignment horizontal="left"/>
      <protection hidden="1"/>
    </xf>
    <xf numFmtId="0" fontId="0" fillId="0" borderId="0" xfId="63" applyFont="1" applyBorder="1" applyAlignment="1">
      <alignment horizontal="left"/>
      <protection/>
    </xf>
    <xf numFmtId="0" fontId="0" fillId="0" borderId="0" xfId="63" applyFont="1" applyBorder="1" applyAlignment="1" applyProtection="1">
      <alignment horizontal="left" vertical="top" wrapText="1"/>
      <protection hidden="1"/>
    </xf>
    <xf numFmtId="0" fontId="84" fillId="0" borderId="0" xfId="63" applyFont="1" applyBorder="1" applyAlignment="1" applyProtection="1">
      <alignment vertical="top" wrapText="1"/>
      <protection hidden="1"/>
    </xf>
    <xf numFmtId="0" fontId="83" fillId="0" borderId="0" xfId="63" applyFont="1" applyAlignment="1">
      <alignment horizontal="left"/>
      <protection/>
    </xf>
    <xf numFmtId="0" fontId="11" fillId="0" borderId="0" xfId="63" applyFont="1" applyBorder="1" applyAlignment="1" applyProtection="1">
      <alignment vertical="top" wrapText="1"/>
      <protection hidden="1"/>
    </xf>
    <xf numFmtId="0" fontId="83" fillId="0" borderId="0" xfId="63" applyFont="1">
      <alignment/>
      <protection/>
    </xf>
    <xf numFmtId="0" fontId="83" fillId="0" borderId="0" xfId="63" applyFont="1" applyAlignment="1">
      <alignment wrapText="1"/>
      <protection/>
    </xf>
    <xf numFmtId="0" fontId="11" fillId="0" borderId="0" xfId="65" applyFont="1" applyBorder="1" applyAlignment="1" applyProtection="1">
      <alignment horizontal="center"/>
      <protection/>
    </xf>
    <xf numFmtId="0" fontId="11" fillId="0" borderId="0" xfId="65" applyFont="1" applyBorder="1" applyAlignment="1" applyProtection="1">
      <alignment/>
      <protection/>
    </xf>
    <xf numFmtId="0" fontId="83" fillId="0" borderId="0" xfId="63" applyFont="1" applyBorder="1" applyAlignment="1" applyProtection="1">
      <alignment horizontal="left" vertical="top"/>
      <protection hidden="1"/>
    </xf>
    <xf numFmtId="0" fontId="83" fillId="0" borderId="0" xfId="63" applyFont="1" applyAlignment="1">
      <alignment horizontal="left" vertical="top"/>
      <protection/>
    </xf>
    <xf numFmtId="0" fontId="11" fillId="0" borderId="0" xfId="0" applyFont="1" applyBorder="1" applyAlignment="1" applyProtection="1">
      <alignment vertical="top" wrapText="1"/>
      <protection hidden="1"/>
    </xf>
    <xf numFmtId="0" fontId="0" fillId="0" borderId="0" xfId="0" applyFont="1" applyBorder="1" applyAlignment="1" applyProtection="1">
      <alignment/>
      <protection hidden="1"/>
    </xf>
    <xf numFmtId="0" fontId="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11" fillId="0" borderId="0" xfId="0" applyFont="1" applyBorder="1" applyAlignment="1" applyProtection="1">
      <alignment horizontal="left" vertical="top" wrapText="1" indent="1"/>
      <protection hidden="1"/>
    </xf>
    <xf numFmtId="0" fontId="23" fillId="0" borderId="0" xfId="0" applyFont="1" applyBorder="1" applyAlignment="1" applyProtection="1">
      <alignment horizontal="right" vertical="top" wrapText="1"/>
      <protection hidden="1"/>
    </xf>
    <xf numFmtId="0" fontId="23" fillId="0" borderId="20" xfId="0" applyFont="1" applyBorder="1" applyAlignment="1">
      <alignment/>
    </xf>
    <xf numFmtId="179" fontId="20" fillId="0" borderId="0" xfId="0" applyNumberFormat="1" applyFont="1" applyBorder="1" applyAlignment="1" applyProtection="1">
      <alignment horizontal="right" vertical="top" wrapText="1" indent="2"/>
      <protection hidden="1"/>
    </xf>
    <xf numFmtId="185" fontId="24" fillId="0" borderId="20" xfId="0" applyNumberFormat="1" applyFont="1" applyBorder="1" applyAlignment="1" applyProtection="1">
      <alignment horizontal="left"/>
      <protection hidden="1"/>
    </xf>
    <xf numFmtId="185" fontId="24" fillId="0" borderId="0" xfId="0" applyNumberFormat="1" applyFont="1" applyBorder="1" applyAlignment="1" applyProtection="1">
      <alignment horizontal="center"/>
      <protection hidden="1"/>
    </xf>
    <xf numFmtId="179" fontId="13" fillId="0" borderId="0" xfId="0" applyNumberFormat="1" applyFont="1" applyBorder="1" applyAlignment="1" applyProtection="1">
      <alignment horizontal="left" vertical="top" wrapText="1" indent="2"/>
      <protection hidden="1"/>
    </xf>
    <xf numFmtId="179" fontId="0" fillId="0" borderId="0" xfId="0" applyNumberFormat="1" applyBorder="1" applyAlignment="1" applyProtection="1">
      <alignment horizontal="left" vertical="top" wrapText="1"/>
      <protection hidden="1"/>
    </xf>
    <xf numFmtId="0" fontId="0" fillId="0" borderId="0" xfId="0" applyFont="1" applyAlignment="1">
      <alignment horizontal="left"/>
    </xf>
    <xf numFmtId="0" fontId="0" fillId="0" borderId="0" xfId="0" applyAlignment="1">
      <alignment wrapText="1"/>
    </xf>
    <xf numFmtId="0" fontId="83" fillId="0" borderId="0" xfId="0" applyFont="1" applyBorder="1" applyAlignment="1" applyProtection="1">
      <alignment horizontal="left" vertical="top" wrapText="1"/>
      <protection hidden="1"/>
    </xf>
    <xf numFmtId="0" fontId="11" fillId="0" borderId="0" xfId="0" applyFont="1" applyBorder="1" applyAlignment="1">
      <alignment vertical="top"/>
    </xf>
    <xf numFmtId="0" fontId="0" fillId="0" borderId="0" xfId="0" applyFont="1" applyBorder="1" applyAlignment="1">
      <alignment/>
    </xf>
    <xf numFmtId="0" fontId="0" fillId="0" borderId="0" xfId="0" applyBorder="1" applyAlignment="1">
      <alignment vertical="top"/>
    </xf>
    <xf numFmtId="184" fontId="3" fillId="10" borderId="14" xfId="42" applyNumberFormat="1" applyFont="1" applyFill="1" applyBorder="1" applyAlignment="1" applyProtection="1">
      <alignment shrinkToFit="1"/>
      <protection/>
    </xf>
    <xf numFmtId="0" fontId="21" fillId="0" borderId="0" xfId="63" applyFont="1" applyBorder="1" applyAlignment="1" applyProtection="1">
      <alignment horizontal="left" vertical="top" wrapText="1"/>
      <protection hidden="1"/>
    </xf>
    <xf numFmtId="0" fontId="0" fillId="0" borderId="0" xfId="0" applyFont="1" applyBorder="1" applyAlignment="1">
      <alignment vertical="top"/>
    </xf>
    <xf numFmtId="43" fontId="0" fillId="0" borderId="0" xfId="0" applyNumberFormat="1" applyAlignment="1" applyProtection="1">
      <alignment/>
      <protection/>
    </xf>
    <xf numFmtId="0" fontId="2" fillId="0" borderId="0" xfId="0" applyFont="1" applyAlignment="1" applyProtection="1">
      <alignment horizontal="center"/>
      <protection/>
    </xf>
    <xf numFmtId="0" fontId="0" fillId="33" borderId="0" xfId="0" applyFill="1" applyBorder="1" applyAlignment="1" applyProtection="1">
      <alignment/>
      <protection/>
    </xf>
    <xf numFmtId="0" fontId="4" fillId="36" borderId="23" xfId="0" applyFont="1" applyFill="1" applyBorder="1" applyAlignment="1" applyProtection="1">
      <alignment horizontal="left"/>
      <protection/>
    </xf>
    <xf numFmtId="0" fontId="4" fillId="36" borderId="11" xfId="0" applyFont="1" applyFill="1" applyBorder="1" applyAlignment="1" applyProtection="1">
      <alignment horizontal="left"/>
      <protection/>
    </xf>
    <xf numFmtId="0" fontId="4" fillId="36" borderId="21" xfId="0" applyFont="1" applyFill="1" applyBorder="1" applyAlignment="1" applyProtection="1">
      <alignment horizontal="left"/>
      <protection/>
    </xf>
    <xf numFmtId="0" fontId="0" fillId="0" borderId="0" xfId="0" applyAlignment="1">
      <alignment/>
    </xf>
    <xf numFmtId="0" fontId="83" fillId="0" borderId="0" xfId="0" applyFont="1" applyBorder="1" applyAlignment="1" applyProtection="1">
      <alignment horizontal="left" vertical="top" wrapText="1"/>
      <protection hidden="1"/>
    </xf>
    <xf numFmtId="0" fontId="0" fillId="0" borderId="0" xfId="0" applyAlignment="1">
      <alignment horizontal="left" vertical="top" wrapText="1"/>
    </xf>
    <xf numFmtId="0" fontId="12" fillId="6" borderId="0" xfId="55" applyFont="1" applyFill="1" applyBorder="1" applyAlignment="1" applyProtection="1">
      <alignment horizontal="left" vertical="top" wrapText="1"/>
      <protection hidden="1"/>
    </xf>
    <xf numFmtId="0" fontId="28" fillId="0" borderId="0" xfId="55" applyFont="1" applyBorder="1" applyAlignment="1" applyProtection="1">
      <alignment horizontal="center" wrapText="1"/>
      <protection hidden="1"/>
    </xf>
    <xf numFmtId="0" fontId="28" fillId="0" borderId="0" xfId="55" applyFont="1" applyAlignment="1" applyProtection="1">
      <alignment horizontal="center" wrapText="1"/>
      <protection/>
    </xf>
    <xf numFmtId="0" fontId="84" fillId="0" borderId="0" xfId="0" applyFont="1" applyBorder="1" applyAlignment="1" applyProtection="1">
      <alignment horizontal="left" vertical="top" wrapText="1"/>
      <protection hidden="1"/>
    </xf>
    <xf numFmtId="0" fontId="83" fillId="0" borderId="0" xfId="0" applyFont="1" applyAlignment="1">
      <alignment wrapText="1"/>
    </xf>
    <xf numFmtId="0" fontId="0" fillId="0" borderId="0" xfId="0" applyBorder="1" applyAlignment="1" applyProtection="1">
      <alignment horizontal="left" vertical="top" wrapText="1"/>
      <protection hidden="1"/>
    </xf>
    <xf numFmtId="0" fontId="0" fillId="0" borderId="0" xfId="0" applyAlignment="1">
      <alignment wrapText="1"/>
    </xf>
    <xf numFmtId="0" fontId="19" fillId="0" borderId="0" xfId="65" applyFont="1" applyBorder="1" applyAlignment="1" applyProtection="1">
      <alignment horizontal="center"/>
      <protection/>
    </xf>
    <xf numFmtId="0" fontId="14" fillId="38" borderId="0" xfId="63" applyFont="1" applyFill="1" applyBorder="1" applyAlignment="1" applyProtection="1">
      <alignment horizontal="center" vertical="top" wrapText="1"/>
      <protection hidden="1"/>
    </xf>
    <xf numFmtId="0" fontId="83" fillId="0" borderId="0" xfId="63" applyFont="1" applyBorder="1" applyAlignment="1" applyProtection="1">
      <alignment horizontal="left" vertical="top" wrapText="1"/>
      <protection hidden="1"/>
    </xf>
    <xf numFmtId="0" fontId="83" fillId="0" borderId="0" xfId="63" applyFont="1" applyAlignment="1">
      <alignment wrapText="1"/>
      <protection/>
    </xf>
    <xf numFmtId="0" fontId="83" fillId="0" borderId="0" xfId="63" applyFont="1" applyBorder="1" applyAlignment="1" applyProtection="1" quotePrefix="1">
      <alignment horizontal="left" vertical="top" wrapText="1"/>
      <protection hidden="1"/>
    </xf>
    <xf numFmtId="179" fontId="0" fillId="0" borderId="0" xfId="0" applyNumberFormat="1" applyBorder="1" applyAlignment="1" applyProtection="1">
      <alignment horizontal="left" vertical="top" wrapText="1"/>
      <protection hidden="1"/>
    </xf>
    <xf numFmtId="0" fontId="83" fillId="0" borderId="0" xfId="63" applyFont="1" applyBorder="1" applyAlignment="1" applyProtection="1">
      <alignment horizontal="left" vertical="top"/>
      <protection hidden="1"/>
    </xf>
    <xf numFmtId="0" fontId="83" fillId="0" borderId="0" xfId="63" applyFont="1" applyAlignment="1">
      <alignment horizontal="left" vertical="top"/>
      <protection/>
    </xf>
    <xf numFmtId="0" fontId="11" fillId="0" borderId="0" xfId="0" applyFont="1" applyBorder="1" applyAlignment="1" applyProtection="1">
      <alignment horizontal="left" vertical="top" wrapText="1"/>
      <protection hidden="1"/>
    </xf>
    <xf numFmtId="0" fontId="0" fillId="0" borderId="0" xfId="0" applyAlignment="1">
      <alignment horizontal="left"/>
    </xf>
    <xf numFmtId="0" fontId="7" fillId="0" borderId="0" xfId="55" applyBorder="1" applyAlignment="1" applyProtection="1">
      <alignment horizontal="left" vertical="top" wrapText="1"/>
      <protection hidden="1"/>
    </xf>
    <xf numFmtId="179" fontId="0" fillId="0" borderId="0" xfId="0" applyNumberFormat="1" applyBorder="1" applyAlignment="1" applyProtection="1">
      <alignment horizontal="left" vertical="top"/>
      <protection hidden="1"/>
    </xf>
    <xf numFmtId="179" fontId="0" fillId="0" borderId="0" xfId="0" applyNumberFormat="1" applyFont="1" applyBorder="1" applyAlignment="1" applyProtection="1">
      <alignment horizontal="left" vertical="top" wrapText="1"/>
      <protection hidden="1"/>
    </xf>
    <xf numFmtId="0" fontId="0" fillId="0" borderId="0" xfId="0" applyFont="1" applyAlignment="1">
      <alignment horizontal="left"/>
    </xf>
    <xf numFmtId="0" fontId="85" fillId="0" borderId="0" xfId="57" applyFont="1" applyBorder="1" applyAlignment="1" applyProtection="1">
      <alignment horizontal="center" wrapText="1"/>
      <protection hidden="1"/>
    </xf>
    <xf numFmtId="0" fontId="0" fillId="0" borderId="0" xfId="0" applyFont="1" applyBorder="1" applyAlignment="1" applyProtection="1">
      <alignment horizontal="left" vertical="top" wrapText="1"/>
      <protection hidden="1"/>
    </xf>
    <xf numFmtId="0" fontId="84" fillId="0" borderId="0" xfId="63" applyFont="1" applyBorder="1" applyAlignment="1" applyProtection="1">
      <alignment horizontal="left" vertical="top" wrapText="1"/>
      <protection hidden="1"/>
    </xf>
    <xf numFmtId="0" fontId="11" fillId="0" borderId="0" xfId="63" applyFont="1" applyBorder="1" applyAlignment="1" applyProtection="1">
      <alignment vertical="top" wrapText="1"/>
      <protection hidden="1"/>
    </xf>
    <xf numFmtId="0" fontId="11" fillId="0" borderId="0" xfId="63" applyFont="1" applyBorder="1" applyAlignment="1" applyProtection="1">
      <alignment horizontal="left" vertical="top" wrapText="1"/>
      <protection hidden="1"/>
    </xf>
    <xf numFmtId="0" fontId="12" fillId="0" borderId="0" xfId="55" applyFont="1" applyBorder="1" applyAlignment="1" applyProtection="1">
      <alignment horizontal="center" vertical="top" wrapText="1"/>
      <protection hidden="1"/>
    </xf>
    <xf numFmtId="0" fontId="0" fillId="0" borderId="0" xfId="55" applyFont="1" applyBorder="1" applyAlignment="1" applyProtection="1">
      <alignment horizontal="left" vertical="top" wrapText="1"/>
      <protection hidden="1"/>
    </xf>
    <xf numFmtId="0" fontId="12" fillId="0" borderId="0" xfId="55" applyFont="1" applyBorder="1" applyAlignment="1" applyProtection="1">
      <alignment horizontal="left" vertical="top" wrapText="1"/>
      <protection hidden="1"/>
    </xf>
    <xf numFmtId="2" fontId="3" fillId="10" borderId="18" xfId="42" applyNumberFormat="1" applyFont="1" applyFill="1" applyBorder="1" applyAlignment="1" applyProtection="1">
      <alignment horizontal="center"/>
      <protection locked="0"/>
    </xf>
    <xf numFmtId="2" fontId="3" fillId="10" borderId="22" xfId="42" applyNumberFormat="1" applyFont="1" applyFill="1" applyBorder="1" applyAlignment="1" applyProtection="1">
      <alignment horizontal="center"/>
      <protection locked="0"/>
    </xf>
    <xf numFmtId="43" fontId="3" fillId="35" borderId="18" xfId="42" applyFont="1" applyFill="1" applyBorder="1" applyAlignment="1" applyProtection="1">
      <alignment/>
      <protection/>
    </xf>
    <xf numFmtId="43" fontId="3" fillId="35" borderId="15" xfId="42" applyFont="1" applyFill="1" applyBorder="1" applyAlignment="1" applyProtection="1">
      <alignment/>
      <protection/>
    </xf>
    <xf numFmtId="43" fontId="3" fillId="35" borderId="22" xfId="42" applyFont="1" applyFill="1" applyBorder="1" applyAlignment="1" applyProtection="1">
      <alignment/>
      <protection/>
    </xf>
    <xf numFmtId="0" fontId="8" fillId="33" borderId="19" xfId="0" applyFont="1" applyFill="1" applyBorder="1" applyAlignment="1" applyProtection="1">
      <alignment horizontal="center" vertical="top" wrapText="1"/>
      <protection/>
    </xf>
    <xf numFmtId="0" fontId="8" fillId="33" borderId="21" xfId="0" applyFont="1" applyFill="1" applyBorder="1" applyAlignment="1" applyProtection="1">
      <alignment horizontal="center" vertical="top" wrapText="1"/>
      <protection/>
    </xf>
    <xf numFmtId="0" fontId="8" fillId="33" borderId="23" xfId="0" applyFont="1" applyFill="1" applyBorder="1" applyAlignment="1" applyProtection="1">
      <alignment horizontal="center" vertical="top" wrapText="1"/>
      <protection/>
    </xf>
    <xf numFmtId="0" fontId="8" fillId="33" borderId="10" xfId="0" applyFont="1" applyFill="1" applyBorder="1" applyAlignment="1" applyProtection="1">
      <alignment horizontal="center" vertical="top" wrapText="1"/>
      <protection/>
    </xf>
    <xf numFmtId="0" fontId="8" fillId="33" borderId="16" xfId="0" applyFont="1" applyFill="1" applyBorder="1" applyAlignment="1" applyProtection="1">
      <alignment horizontal="center" vertical="top" wrapText="1"/>
      <protection/>
    </xf>
    <xf numFmtId="0" fontId="8" fillId="33" borderId="13" xfId="0" applyFont="1" applyFill="1" applyBorder="1" applyAlignment="1" applyProtection="1">
      <alignment horizontal="center" vertical="top" wrapText="1"/>
      <protection/>
    </xf>
    <xf numFmtId="0" fontId="3" fillId="10" borderId="18" xfId="0" applyFont="1" applyFill="1" applyBorder="1" applyAlignment="1" applyProtection="1">
      <alignment shrinkToFit="1"/>
      <protection locked="0"/>
    </xf>
    <xf numFmtId="0" fontId="3" fillId="10" borderId="15" xfId="0" applyFont="1" applyFill="1" applyBorder="1" applyAlignment="1" applyProtection="1">
      <alignment shrinkToFit="1"/>
      <protection locked="0"/>
    </xf>
    <xf numFmtId="0" fontId="3" fillId="10" borderId="22" xfId="0" applyFont="1" applyFill="1" applyBorder="1" applyAlignment="1" applyProtection="1">
      <alignment shrinkToFit="1"/>
      <protection locked="0"/>
    </xf>
    <xf numFmtId="0" fontId="3" fillId="10" borderId="14" xfId="0" applyFont="1" applyFill="1" applyBorder="1" applyAlignment="1" applyProtection="1">
      <alignment shrinkToFit="1"/>
      <protection locked="0"/>
    </xf>
    <xf numFmtId="0" fontId="8" fillId="33" borderId="18" xfId="0" applyFont="1" applyFill="1" applyBorder="1" applyAlignment="1" applyProtection="1">
      <alignment horizontal="left"/>
      <protection/>
    </xf>
    <xf numFmtId="0" fontId="3" fillId="33" borderId="15" xfId="0" applyFont="1" applyFill="1" applyBorder="1" applyAlignment="1" applyProtection="1">
      <alignment horizontal="left"/>
      <protection/>
    </xf>
    <xf numFmtId="0" fontId="3" fillId="33" borderId="22" xfId="0" applyFont="1" applyFill="1" applyBorder="1" applyAlignment="1" applyProtection="1">
      <alignment horizontal="left"/>
      <protection/>
    </xf>
    <xf numFmtId="43" fontId="3" fillId="36" borderId="18" xfId="42" applyNumberFormat="1" applyFont="1" applyFill="1" applyBorder="1" applyAlignment="1" applyProtection="1">
      <alignment horizontal="center"/>
      <protection/>
    </xf>
    <xf numFmtId="43" fontId="3" fillId="36" borderId="15" xfId="42" applyNumberFormat="1" applyFont="1" applyFill="1" applyBorder="1" applyAlignment="1" applyProtection="1">
      <alignment horizontal="center"/>
      <protection/>
    </xf>
    <xf numFmtId="43" fontId="3" fillId="36" borderId="22" xfId="42" applyNumberFormat="1" applyFont="1" applyFill="1" applyBorder="1" applyAlignment="1" applyProtection="1">
      <alignment horizontal="center"/>
      <protection/>
    </xf>
    <xf numFmtId="187" fontId="3" fillId="10" borderId="18" xfId="42" applyNumberFormat="1" applyFont="1" applyFill="1" applyBorder="1" applyAlignment="1" applyProtection="1">
      <alignment horizontal="right"/>
      <protection locked="0"/>
    </xf>
    <xf numFmtId="187" fontId="3" fillId="10" borderId="15" xfId="42" applyNumberFormat="1" applyFont="1" applyFill="1" applyBorder="1" applyAlignment="1" applyProtection="1">
      <alignment horizontal="right"/>
      <protection locked="0"/>
    </xf>
    <xf numFmtId="187" fontId="3" fillId="10" borderId="22" xfId="42" applyNumberFormat="1" applyFont="1" applyFill="1" applyBorder="1" applyAlignment="1" applyProtection="1">
      <alignment horizontal="right"/>
      <protection locked="0"/>
    </xf>
    <xf numFmtId="0" fontId="3" fillId="0" borderId="18" xfId="0" applyFont="1" applyFill="1" applyBorder="1" applyAlignment="1" applyProtection="1">
      <alignment horizontal="left"/>
      <protection/>
    </xf>
    <xf numFmtId="0" fontId="3" fillId="0" borderId="15" xfId="0" applyFont="1" applyFill="1" applyBorder="1" applyAlignment="1" applyProtection="1">
      <alignment horizontal="left"/>
      <protection/>
    </xf>
    <xf numFmtId="0" fontId="3" fillId="0" borderId="22" xfId="0" applyFont="1" applyFill="1" applyBorder="1" applyAlignment="1" applyProtection="1">
      <alignment horizontal="left"/>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36" borderId="25" xfId="42" applyFont="1" applyFill="1" applyBorder="1" applyAlignment="1" applyProtection="1">
      <alignment horizontal="center"/>
      <protection/>
    </xf>
    <xf numFmtId="43" fontId="3" fillId="36" borderId="15" xfId="42" applyFont="1" applyFill="1" applyBorder="1" applyAlignment="1" applyProtection="1">
      <alignment horizontal="center"/>
      <protection/>
    </xf>
    <xf numFmtId="43" fontId="3" fillId="36" borderId="22" xfId="42" applyFont="1" applyFill="1" applyBorder="1" applyAlignment="1" applyProtection="1">
      <alignment horizontal="center"/>
      <protection/>
    </xf>
    <xf numFmtId="43" fontId="3" fillId="10" borderId="18" xfId="42" applyFont="1" applyFill="1" applyBorder="1" applyAlignment="1" applyProtection="1">
      <alignment horizontal="right"/>
      <protection locked="0"/>
    </xf>
    <xf numFmtId="43" fontId="3" fillId="10" borderId="15" xfId="42" applyFont="1" applyFill="1" applyBorder="1" applyAlignment="1" applyProtection="1">
      <alignment horizontal="right"/>
      <protection locked="0"/>
    </xf>
    <xf numFmtId="43" fontId="3" fillId="10" borderId="22" xfId="42" applyFont="1" applyFill="1" applyBorder="1" applyAlignment="1" applyProtection="1">
      <alignment horizontal="right"/>
      <protection locked="0"/>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43" fontId="3" fillId="0" borderId="25" xfId="42" applyFont="1" applyBorder="1" applyAlignment="1" applyProtection="1">
      <alignment horizontal="center"/>
      <protection/>
    </xf>
    <xf numFmtId="43" fontId="3" fillId="0" borderId="15" xfId="42" applyFont="1" applyBorder="1" applyAlignment="1" applyProtection="1">
      <alignment horizontal="center"/>
      <protection/>
    </xf>
    <xf numFmtId="43" fontId="3" fillId="0" borderId="22" xfId="42" applyFont="1" applyBorder="1" applyAlignment="1" applyProtection="1">
      <alignment horizontal="center"/>
      <protection/>
    </xf>
    <xf numFmtId="0" fontId="3" fillId="33" borderId="14" xfId="0" applyFont="1" applyFill="1" applyBorder="1" applyAlignment="1" applyProtection="1">
      <alignment horizontal="center"/>
      <protection/>
    </xf>
    <xf numFmtId="43" fontId="3" fillId="10" borderId="18" xfId="42" applyFont="1" applyFill="1" applyBorder="1" applyAlignment="1" applyProtection="1">
      <alignment horizontal="center"/>
      <protection locked="0"/>
    </xf>
    <xf numFmtId="43" fontId="3" fillId="10" borderId="15" xfId="42" applyFont="1" applyFill="1" applyBorder="1" applyAlignment="1" applyProtection="1">
      <alignment horizontal="center"/>
      <protection locked="0"/>
    </xf>
    <xf numFmtId="43" fontId="3" fillId="10" borderId="22" xfId="42" applyFont="1" applyFill="1" applyBorder="1" applyAlignment="1" applyProtection="1">
      <alignment horizontal="center"/>
      <protection locked="0"/>
    </xf>
    <xf numFmtId="0" fontId="9" fillId="0" borderId="16" xfId="0" applyFont="1" applyBorder="1" applyAlignment="1" applyProtection="1">
      <alignment horizontal="left"/>
      <protection/>
    </xf>
    <xf numFmtId="0" fontId="3" fillId="0" borderId="10" xfId="0" applyFont="1" applyFill="1" applyBorder="1" applyAlignment="1" applyProtection="1">
      <alignment horizontal="left"/>
      <protection/>
    </xf>
    <xf numFmtId="0" fontId="3" fillId="0" borderId="16" xfId="0" applyFont="1" applyFill="1" applyBorder="1" applyAlignment="1" applyProtection="1">
      <alignment horizontal="left"/>
      <protection/>
    </xf>
    <xf numFmtId="0" fontId="3" fillId="0" borderId="13" xfId="0" applyFont="1" applyFill="1" applyBorder="1" applyAlignment="1" applyProtection="1">
      <alignment horizontal="left"/>
      <protection/>
    </xf>
    <xf numFmtId="0" fontId="3" fillId="0" borderId="18" xfId="0" applyFont="1" applyFill="1" applyBorder="1" applyAlignment="1" applyProtection="1">
      <alignment horizontal="left" wrapText="1"/>
      <protection/>
    </xf>
    <xf numFmtId="0" fontId="3" fillId="0" borderId="15" xfId="0" applyFont="1" applyFill="1" applyBorder="1" applyAlignment="1" applyProtection="1">
      <alignment horizontal="left" wrapText="1"/>
      <protection/>
    </xf>
    <xf numFmtId="39" fontId="3" fillId="10" borderId="18" xfId="42" applyNumberFormat="1" applyFont="1" applyFill="1" applyBorder="1" applyAlignment="1" applyProtection="1">
      <alignment horizontal="right"/>
      <protection locked="0"/>
    </xf>
    <xf numFmtId="39" fontId="3" fillId="10" borderId="15" xfId="42" applyNumberFormat="1" applyFont="1" applyFill="1" applyBorder="1" applyAlignment="1" applyProtection="1">
      <alignment horizontal="right"/>
      <protection locked="0"/>
    </xf>
    <xf numFmtId="39" fontId="3" fillId="10" borderId="22" xfId="42" applyNumberFormat="1" applyFont="1" applyFill="1" applyBorder="1" applyAlignment="1" applyProtection="1">
      <alignment horizontal="right"/>
      <protection locked="0"/>
    </xf>
    <xf numFmtId="43" fontId="3" fillId="10" borderId="14" xfId="42" applyFont="1" applyFill="1" applyBorder="1" applyAlignment="1" applyProtection="1">
      <alignment/>
      <protection locked="0"/>
    </xf>
    <xf numFmtId="49" fontId="0" fillId="10" borderId="19" xfId="0" applyNumberFormat="1" applyFill="1" applyBorder="1" applyAlignment="1" applyProtection="1">
      <alignment horizontal="center" vertical="top" wrapText="1"/>
      <protection locked="0"/>
    </xf>
    <xf numFmtId="49" fontId="0" fillId="10" borderId="21" xfId="0" applyNumberFormat="1" applyFill="1" applyBorder="1" applyAlignment="1" applyProtection="1">
      <alignment horizontal="center" vertical="top" wrapText="1"/>
      <protection locked="0"/>
    </xf>
    <xf numFmtId="49" fontId="0" fillId="10" borderId="23" xfId="0" applyNumberFormat="1" applyFill="1" applyBorder="1" applyAlignment="1" applyProtection="1">
      <alignment horizontal="center" vertical="top" wrapText="1"/>
      <protection locked="0"/>
    </xf>
    <xf numFmtId="49" fontId="0" fillId="10" borderId="20" xfId="0" applyNumberFormat="1" applyFill="1" applyBorder="1" applyAlignment="1" applyProtection="1">
      <alignment horizontal="center" vertical="top" wrapText="1"/>
      <protection locked="0"/>
    </xf>
    <xf numFmtId="49" fontId="0" fillId="10" borderId="0" xfId="0" applyNumberFormat="1" applyFill="1" applyBorder="1" applyAlignment="1" applyProtection="1">
      <alignment horizontal="center" vertical="top" wrapText="1"/>
      <protection locked="0"/>
    </xf>
    <xf numFmtId="49" fontId="0" fillId="10" borderId="11" xfId="0" applyNumberFormat="1" applyFill="1" applyBorder="1" applyAlignment="1" applyProtection="1">
      <alignment horizontal="center" vertical="top" wrapText="1"/>
      <protection locked="0"/>
    </xf>
    <xf numFmtId="0" fontId="8" fillId="33" borderId="18" xfId="0" applyFont="1" applyFill="1" applyBorder="1" applyAlignment="1" applyProtection="1">
      <alignment horizontal="center"/>
      <protection/>
    </xf>
    <xf numFmtId="0" fontId="8" fillId="33" borderId="15" xfId="0" applyFont="1" applyFill="1" applyBorder="1" applyAlignment="1" applyProtection="1">
      <alignment horizontal="center"/>
      <protection/>
    </xf>
    <xf numFmtId="0" fontId="8" fillId="33" borderId="22" xfId="0" applyFont="1" applyFill="1" applyBorder="1" applyAlignment="1" applyProtection="1">
      <alignment horizontal="center"/>
      <protection/>
    </xf>
    <xf numFmtId="43" fontId="16" fillId="0" borderId="18" xfId="42" applyFont="1" applyBorder="1" applyAlignment="1" applyProtection="1">
      <alignment horizontal="center"/>
      <protection/>
    </xf>
    <xf numFmtId="43" fontId="16" fillId="0" borderId="15" xfId="42" applyFont="1" applyBorder="1" applyAlignment="1" applyProtection="1">
      <alignment horizontal="center"/>
      <protection/>
    </xf>
    <xf numFmtId="43" fontId="16" fillId="0" borderId="22" xfId="42" applyFont="1" applyBorder="1" applyAlignment="1" applyProtection="1">
      <alignment horizontal="center"/>
      <protection/>
    </xf>
    <xf numFmtId="0" fontId="3" fillId="36" borderId="15" xfId="42" applyNumberFormat="1" applyFont="1" applyFill="1" applyBorder="1" applyAlignment="1" applyProtection="1">
      <alignment horizontal="center"/>
      <protection/>
    </xf>
    <xf numFmtId="43" fontId="3" fillId="33" borderId="14" xfId="42" applyFont="1" applyFill="1" applyBorder="1" applyAlignment="1" applyProtection="1">
      <alignment/>
      <protection/>
    </xf>
    <xf numFmtId="176" fontId="3" fillId="33" borderId="15" xfId="42" applyNumberFormat="1" applyFont="1" applyFill="1" applyBorder="1" applyAlignment="1" applyProtection="1">
      <alignment horizontal="center"/>
      <protection hidden="1"/>
    </xf>
    <xf numFmtId="43" fontId="3" fillId="0" borderId="18" xfId="42" applyFont="1" applyFill="1" applyBorder="1" applyAlignment="1" applyProtection="1">
      <alignment/>
      <protection locked="0"/>
    </xf>
    <xf numFmtId="43" fontId="3" fillId="0" borderId="15" xfId="42" applyFont="1" applyFill="1" applyBorder="1" applyAlignment="1" applyProtection="1">
      <alignment/>
      <protection locked="0"/>
    </xf>
    <xf numFmtId="43" fontId="3" fillId="0" borderId="22" xfId="42" applyFont="1" applyFill="1" applyBorder="1" applyAlignment="1" applyProtection="1">
      <alignment/>
      <protection locked="0"/>
    </xf>
    <xf numFmtId="43" fontId="3" fillId="0" borderId="14" xfId="42" applyFont="1" applyFill="1" applyBorder="1" applyAlignment="1" applyProtection="1">
      <alignment/>
      <protection locked="0"/>
    </xf>
    <xf numFmtId="43" fontId="3" fillId="0" borderId="26" xfId="42" applyFont="1" applyBorder="1" applyAlignment="1" applyProtection="1">
      <alignment/>
      <protection/>
    </xf>
    <xf numFmtId="43" fontId="3" fillId="0" borderId="14" xfId="42" applyFont="1" applyBorder="1" applyAlignment="1" applyProtection="1">
      <alignment/>
      <protection/>
    </xf>
    <xf numFmtId="43" fontId="3" fillId="0" borderId="14" xfId="0" applyNumberFormat="1" applyFont="1" applyBorder="1" applyAlignment="1" applyProtection="1">
      <alignment/>
      <protection/>
    </xf>
    <xf numFmtId="0" fontId="3" fillId="0" borderId="14" xfId="0" applyFont="1" applyBorder="1" applyAlignment="1" applyProtection="1">
      <alignment/>
      <protection/>
    </xf>
    <xf numFmtId="43" fontId="3" fillId="10" borderId="18" xfId="42" applyFont="1" applyFill="1" applyBorder="1" applyAlignment="1" applyProtection="1">
      <alignment/>
      <protection locked="0"/>
    </xf>
    <xf numFmtId="43" fontId="3" fillId="10" borderId="15" xfId="42" applyFont="1" applyFill="1" applyBorder="1" applyAlignment="1" applyProtection="1">
      <alignment/>
      <protection locked="0"/>
    </xf>
    <xf numFmtId="43" fontId="3" fillId="10" borderId="22" xfId="42" applyFont="1" applyFill="1" applyBorder="1" applyAlignment="1" applyProtection="1">
      <alignment/>
      <protection locked="0"/>
    </xf>
    <xf numFmtId="0" fontId="3" fillId="0" borderId="14" xfId="0" applyFont="1" applyBorder="1" applyAlignment="1" applyProtection="1">
      <alignment horizontal="center"/>
      <protection locked="0"/>
    </xf>
    <xf numFmtId="43" fontId="3" fillId="0" borderId="26" xfId="42" applyFont="1" applyFill="1" applyBorder="1" applyAlignment="1" applyProtection="1">
      <alignment/>
      <protection/>
    </xf>
    <xf numFmtId="43" fontId="3" fillId="0" borderId="14" xfId="42" applyFont="1" applyFill="1" applyBorder="1" applyAlignment="1" applyProtection="1">
      <alignment/>
      <protection/>
    </xf>
    <xf numFmtId="43" fontId="3" fillId="0" borderId="25" xfId="42" applyFont="1" applyBorder="1" applyAlignment="1" applyProtection="1">
      <alignment/>
      <protection/>
    </xf>
    <xf numFmtId="43" fontId="3" fillId="0" borderId="15" xfId="42" applyFont="1" applyBorder="1" applyAlignment="1" applyProtection="1">
      <alignment/>
      <protection/>
    </xf>
    <xf numFmtId="43" fontId="3" fillId="0" borderId="22" xfId="42" applyFont="1" applyBorder="1" applyAlignment="1" applyProtection="1">
      <alignment/>
      <protection/>
    </xf>
    <xf numFmtId="43" fontId="3" fillId="33" borderId="26" xfId="42" applyFont="1" applyFill="1" applyBorder="1" applyAlignment="1" applyProtection="1">
      <alignment/>
      <protection/>
    </xf>
    <xf numFmtId="0" fontId="7" fillId="33" borderId="0" xfId="55" applyFill="1" applyBorder="1" applyAlignment="1" applyProtection="1">
      <alignment horizontal="center"/>
      <protection/>
    </xf>
    <xf numFmtId="0" fontId="7" fillId="33" borderId="11" xfId="55" applyFill="1" applyBorder="1" applyAlignment="1" applyProtection="1">
      <alignment horizontal="center"/>
      <protection/>
    </xf>
    <xf numFmtId="49" fontId="8" fillId="0" borderId="18" xfId="0" applyNumberFormat="1" applyFont="1" applyFill="1" applyBorder="1" applyAlignment="1" applyProtection="1">
      <alignment horizontal="right" vertical="center"/>
      <protection/>
    </xf>
    <xf numFmtId="49" fontId="8" fillId="0" borderId="15" xfId="0" applyNumberFormat="1" applyFont="1" applyFill="1" applyBorder="1" applyAlignment="1" applyProtection="1">
      <alignment horizontal="right" vertical="center"/>
      <protection/>
    </xf>
    <xf numFmtId="49" fontId="8" fillId="0" borderId="22" xfId="0" applyNumberFormat="1" applyFont="1" applyFill="1" applyBorder="1" applyAlignment="1" applyProtection="1">
      <alignment horizontal="right" vertical="center"/>
      <protection/>
    </xf>
    <xf numFmtId="0" fontId="3" fillId="0" borderId="18"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22" xfId="0" applyFont="1" applyBorder="1" applyAlignment="1" applyProtection="1">
      <alignment horizontal="right"/>
      <protection/>
    </xf>
    <xf numFmtId="172" fontId="0" fillId="10" borderId="18" xfId="0" applyNumberFormat="1" applyFill="1" applyBorder="1" applyAlignment="1" applyProtection="1">
      <alignment horizontal="center" vertical="center"/>
      <protection locked="0"/>
    </xf>
    <xf numFmtId="172" fontId="0" fillId="10" borderId="15" xfId="0" applyNumberFormat="1" applyFill="1" applyBorder="1" applyAlignment="1" applyProtection="1" quotePrefix="1">
      <alignment horizontal="center" vertical="center"/>
      <protection locked="0"/>
    </xf>
    <xf numFmtId="172" fontId="0" fillId="10" borderId="15" xfId="0" applyNumberFormat="1" applyFont="1" applyFill="1" applyBorder="1" applyAlignment="1" applyProtection="1">
      <alignment horizontal="center" vertical="center"/>
      <protection locked="0"/>
    </xf>
    <xf numFmtId="0" fontId="15" fillId="33" borderId="19" xfId="0" applyFont="1" applyFill="1" applyBorder="1" applyAlignment="1" applyProtection="1">
      <alignment vertical="top"/>
      <protection/>
    </xf>
    <xf numFmtId="0" fontId="15" fillId="33" borderId="21" xfId="0" applyFont="1" applyFill="1" applyBorder="1" applyAlignment="1" applyProtection="1">
      <alignment vertical="top"/>
      <protection/>
    </xf>
    <xf numFmtId="0" fontId="15" fillId="33" borderId="23" xfId="0" applyFont="1" applyFill="1" applyBorder="1" applyAlignment="1" applyProtection="1">
      <alignment vertical="top"/>
      <protection/>
    </xf>
    <xf numFmtId="0" fontId="0" fillId="35" borderId="10" xfId="0" applyFont="1" applyFill="1" applyBorder="1" applyAlignment="1" applyProtection="1">
      <alignment horizontal="center" vertical="top" wrapText="1"/>
      <protection locked="0"/>
    </xf>
    <xf numFmtId="0" fontId="0" fillId="35" borderId="16" xfId="0" applyFont="1" applyFill="1" applyBorder="1" applyAlignment="1" applyProtection="1">
      <alignment horizontal="center" vertical="top" wrapText="1"/>
      <protection locked="0"/>
    </xf>
    <xf numFmtId="180" fontId="4" fillId="0" borderId="18" xfId="0" applyNumberFormat="1" applyFont="1" applyFill="1" applyBorder="1" applyAlignment="1" applyProtection="1">
      <alignment horizontal="center"/>
      <protection/>
    </xf>
    <xf numFmtId="180" fontId="4" fillId="0" borderId="15" xfId="0" applyNumberFormat="1" applyFont="1" applyFill="1" applyBorder="1" applyAlignment="1" applyProtection="1">
      <alignment horizontal="center"/>
      <protection/>
    </xf>
    <xf numFmtId="180" fontId="4" fillId="0" borderId="22" xfId="0" applyNumberFormat="1" applyFont="1" applyFill="1" applyBorder="1" applyAlignment="1" applyProtection="1">
      <alignment horizontal="center"/>
      <protection/>
    </xf>
    <xf numFmtId="0" fontId="3" fillId="0" borderId="15" xfId="0" applyFont="1" applyFill="1" applyBorder="1" applyAlignment="1" applyProtection="1" quotePrefix="1">
      <alignment horizontal="center"/>
      <protection/>
    </xf>
    <xf numFmtId="0" fontId="3" fillId="0" borderId="22" xfId="0" applyFont="1" applyFill="1" applyBorder="1" applyAlignment="1" applyProtection="1" quotePrefix="1">
      <alignment horizontal="center"/>
      <protection/>
    </xf>
    <xf numFmtId="0" fontId="8" fillId="0" borderId="19" xfId="0" applyFont="1" applyFill="1" applyBorder="1" applyAlignment="1" applyProtection="1">
      <alignment horizontal="right" vertical="center"/>
      <protection/>
    </xf>
    <xf numFmtId="0" fontId="8" fillId="0" borderId="21" xfId="0"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16"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19" fillId="10" borderId="19" xfId="0" applyFont="1" applyFill="1" applyBorder="1" applyAlignment="1" applyProtection="1">
      <alignment horizontal="center" vertical="center"/>
      <protection locked="0"/>
    </xf>
    <xf numFmtId="0" fontId="19" fillId="10" borderId="21" xfId="0" applyFont="1" applyFill="1" applyBorder="1" applyAlignment="1" applyProtection="1">
      <alignment horizontal="center" vertical="center"/>
      <protection locked="0"/>
    </xf>
    <xf numFmtId="0" fontId="19" fillId="10" borderId="23" xfId="0" applyFont="1" applyFill="1" applyBorder="1" applyAlignment="1" applyProtection="1">
      <alignment horizontal="center" vertical="center"/>
      <protection locked="0"/>
    </xf>
    <xf numFmtId="0" fontId="19" fillId="10" borderId="10" xfId="0" applyFont="1" applyFill="1" applyBorder="1" applyAlignment="1" applyProtection="1">
      <alignment horizontal="center" vertical="center"/>
      <protection locked="0"/>
    </xf>
    <xf numFmtId="0" fontId="19" fillId="10" borderId="16" xfId="0" applyFont="1" applyFill="1" applyBorder="1" applyAlignment="1" applyProtection="1">
      <alignment horizontal="center" vertical="center"/>
      <protection locked="0"/>
    </xf>
    <xf numFmtId="0" fontId="19" fillId="10" borderId="13" xfId="0" applyFont="1" applyFill="1" applyBorder="1" applyAlignment="1" applyProtection="1">
      <alignment horizontal="center" vertical="center"/>
      <protection locked="0"/>
    </xf>
    <xf numFmtId="0" fontId="2" fillId="10" borderId="18" xfId="0" applyFont="1" applyFill="1" applyBorder="1" applyAlignment="1" applyProtection="1">
      <alignment horizontal="left" vertical="center"/>
      <protection locked="0"/>
    </xf>
    <xf numFmtId="0" fontId="2" fillId="10" borderId="15" xfId="0" applyFont="1" applyFill="1" applyBorder="1" applyAlignment="1" applyProtection="1">
      <alignment horizontal="left" vertical="center"/>
      <protection locked="0"/>
    </xf>
    <xf numFmtId="0" fontId="2" fillId="1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0" fillId="0" borderId="23" xfId="0" applyBorder="1" applyAlignment="1" applyProtection="1">
      <alignment horizontal="center"/>
      <protection/>
    </xf>
    <xf numFmtId="0" fontId="8" fillId="0" borderId="10"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172" fontId="0" fillId="0" borderId="14" xfId="0" applyNumberFormat="1" applyFont="1" applyFill="1" applyBorder="1" applyAlignment="1" applyProtection="1">
      <alignment horizontal="center"/>
      <protection/>
    </xf>
    <xf numFmtId="0" fontId="8" fillId="33" borderId="19" xfId="0" applyFont="1" applyFill="1" applyBorder="1" applyAlignment="1" applyProtection="1">
      <alignment horizontal="center"/>
      <protection/>
    </xf>
    <xf numFmtId="0" fontId="3" fillId="33" borderId="2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43" fontId="3" fillId="10" borderId="24" xfId="42" applyFont="1" applyFill="1" applyBorder="1" applyAlignment="1" applyProtection="1">
      <alignment/>
      <protection locked="0"/>
    </xf>
    <xf numFmtId="43" fontId="3" fillId="10" borderId="27" xfId="42" applyFont="1" applyFill="1" applyBorder="1" applyAlignment="1" applyProtection="1">
      <alignment horizontal="center"/>
      <protection locked="0"/>
    </xf>
    <xf numFmtId="0" fontId="3" fillId="10" borderId="14" xfId="0" applyFont="1" applyFill="1" applyBorder="1" applyAlignment="1" applyProtection="1">
      <alignment horizontal="center"/>
      <protection locked="0"/>
    </xf>
    <xf numFmtId="0" fontId="3" fillId="33" borderId="15"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0" fontId="3" fillId="33" borderId="18" xfId="66" applyFont="1" applyFill="1" applyBorder="1" applyAlignment="1" applyProtection="1">
      <alignment horizontal="center" vertical="top" wrapText="1"/>
      <protection/>
    </xf>
    <xf numFmtId="0" fontId="3" fillId="33" borderId="15" xfId="66" applyFont="1" applyFill="1" applyBorder="1" applyAlignment="1" applyProtection="1">
      <alignment horizontal="center" vertical="top" wrapText="1"/>
      <protection/>
    </xf>
    <xf numFmtId="0" fontId="3" fillId="33" borderId="16" xfId="66" applyFont="1" applyFill="1" applyBorder="1" applyAlignment="1" applyProtection="1">
      <alignment horizontal="center" vertical="top" wrapText="1"/>
      <protection/>
    </xf>
    <xf numFmtId="0" fontId="3" fillId="33" borderId="22" xfId="66"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3" fillId="0" borderId="21" xfId="0" applyFont="1" applyFill="1" applyBorder="1" applyAlignment="1" applyProtection="1">
      <alignment horizontal="right"/>
      <protection/>
    </xf>
    <xf numFmtId="0" fontId="3" fillId="0" borderId="15" xfId="0" applyFont="1" applyFill="1" applyBorder="1" applyAlignment="1" applyProtection="1">
      <alignment horizontal="right"/>
      <protection/>
    </xf>
    <xf numFmtId="0" fontId="3" fillId="0" borderId="22" xfId="0" applyFont="1" applyFill="1" applyBorder="1" applyAlignment="1" applyProtection="1">
      <alignment horizontal="right"/>
      <protection/>
    </xf>
    <xf numFmtId="175" fontId="2" fillId="10" borderId="14" xfId="0" applyNumberFormat="1" applyFont="1" applyFill="1" applyBorder="1" applyAlignment="1" applyProtection="1">
      <alignment horizontal="center"/>
      <protection locked="0"/>
    </xf>
    <xf numFmtId="175" fontId="2" fillId="10" borderId="14" xfId="0" applyNumberFormat="1" applyFont="1" applyFill="1" applyBorder="1" applyAlignment="1" applyProtection="1">
      <alignment horizontal="center"/>
      <protection locked="0"/>
    </xf>
    <xf numFmtId="0" fontId="3" fillId="10" borderId="18" xfId="0" applyFont="1" applyFill="1" applyBorder="1" applyAlignment="1" applyProtection="1">
      <alignment horizontal="center"/>
      <protection locked="0"/>
    </xf>
    <xf numFmtId="0" fontId="3" fillId="10" borderId="15" xfId="0" applyFont="1" applyFill="1" applyBorder="1" applyAlignment="1" applyProtection="1">
      <alignment horizontal="center"/>
      <protection locked="0"/>
    </xf>
    <xf numFmtId="0" fontId="3" fillId="10" borderId="22" xfId="0" applyFont="1" applyFill="1" applyBorder="1" applyAlignment="1" applyProtection="1">
      <alignment horizontal="center"/>
      <protection locked="0"/>
    </xf>
    <xf numFmtId="43" fontId="3" fillId="10" borderId="18" xfId="42" applyNumberFormat="1" applyFont="1" applyFill="1" applyBorder="1" applyAlignment="1" applyProtection="1">
      <alignment horizontal="center"/>
      <protection locked="0"/>
    </xf>
    <xf numFmtId="43" fontId="3" fillId="10" borderId="15" xfId="42" applyNumberFormat="1" applyFont="1" applyFill="1" applyBorder="1" applyAlignment="1" applyProtection="1">
      <alignment horizontal="center"/>
      <protection locked="0"/>
    </xf>
    <xf numFmtId="43" fontId="3" fillId="10" borderId="22" xfId="42" applyNumberFormat="1" applyFont="1" applyFill="1" applyBorder="1" applyAlignment="1" applyProtection="1">
      <alignment horizontal="center"/>
      <protection locked="0"/>
    </xf>
    <xf numFmtId="0" fontId="3" fillId="35" borderId="18" xfId="0" applyFont="1" applyFill="1" applyBorder="1" applyAlignment="1" applyProtection="1">
      <alignment vertical="center" wrapText="1"/>
      <protection/>
    </xf>
    <xf numFmtId="0" fontId="3" fillId="35" borderId="15" xfId="0" applyFont="1" applyFill="1" applyBorder="1" applyAlignment="1" applyProtection="1">
      <alignment vertical="center" wrapText="1"/>
      <protection/>
    </xf>
    <xf numFmtId="0" fontId="3" fillId="35" borderId="22" xfId="0" applyFont="1" applyFill="1" applyBorder="1" applyAlignment="1" applyProtection="1">
      <alignment vertical="center" wrapText="1"/>
      <protection/>
    </xf>
    <xf numFmtId="0" fontId="0" fillId="0" borderId="21" xfId="0" applyBorder="1" applyAlignment="1" applyProtection="1">
      <alignment horizontal="center"/>
      <protection/>
    </xf>
    <xf numFmtId="0" fontId="8" fillId="0" borderId="19" xfId="66" applyFont="1" applyBorder="1" applyAlignment="1" applyProtection="1">
      <alignment horizontal="center" vertical="center" wrapText="1"/>
      <protection/>
    </xf>
    <xf numFmtId="0" fontId="8" fillId="0" borderId="21" xfId="66" applyFont="1" applyBorder="1" applyAlignment="1" applyProtection="1">
      <alignment horizontal="center" vertical="center" wrapText="1"/>
      <protection/>
    </xf>
    <xf numFmtId="0" fontId="8" fillId="0" borderId="23" xfId="66" applyFont="1" applyBorder="1" applyAlignment="1" applyProtection="1">
      <alignment horizontal="center" vertical="center" wrapText="1"/>
      <protection/>
    </xf>
    <xf numFmtId="0" fontId="8" fillId="0" borderId="20" xfId="66" applyFont="1" applyBorder="1" applyAlignment="1" applyProtection="1">
      <alignment horizontal="center" vertical="center" wrapText="1"/>
      <protection/>
    </xf>
    <xf numFmtId="0" fontId="8" fillId="0" borderId="0" xfId="66" applyFont="1" applyBorder="1" applyAlignment="1" applyProtection="1">
      <alignment horizontal="center" vertical="center" wrapText="1"/>
      <protection/>
    </xf>
    <xf numFmtId="0" fontId="8" fillId="0" borderId="11" xfId="66" applyFont="1" applyBorder="1" applyAlignment="1" applyProtection="1">
      <alignment horizontal="center" vertical="center" wrapText="1"/>
      <protection/>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pplyProtection="1">
      <alignment horizontal="center"/>
      <protection locked="0"/>
    </xf>
    <xf numFmtId="0" fontId="3" fillId="39" borderId="18" xfId="0" applyFont="1" applyFill="1" applyBorder="1" applyAlignment="1" applyProtection="1">
      <alignment horizontal="center"/>
      <protection locked="0"/>
    </xf>
    <xf numFmtId="0" fontId="3" fillId="39" borderId="15" xfId="0" applyFont="1" applyFill="1" applyBorder="1" applyAlignment="1" applyProtection="1">
      <alignment horizontal="center"/>
      <protection locked="0"/>
    </xf>
    <xf numFmtId="0" fontId="3" fillId="39" borderId="22" xfId="0" applyFont="1" applyFill="1" applyBorder="1" applyAlignment="1" applyProtection="1">
      <alignment horizontal="center"/>
      <protection locked="0"/>
    </xf>
    <xf numFmtId="0" fontId="8" fillId="33" borderId="21" xfId="0" applyFont="1" applyFill="1" applyBorder="1" applyAlignment="1" applyProtection="1">
      <alignment horizontal="center" vertical="top"/>
      <protection/>
    </xf>
    <xf numFmtId="0" fontId="3" fillId="33" borderId="21"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1" xfId="0" applyBorder="1" applyAlignment="1" applyProtection="1">
      <alignment horizontal="center" vertical="top"/>
      <protection/>
    </xf>
    <xf numFmtId="39" fontId="3" fillId="10" borderId="14" xfId="42" applyNumberFormat="1" applyFont="1" applyFill="1" applyBorder="1" applyAlignment="1" applyProtection="1">
      <alignment/>
      <protection locked="0"/>
    </xf>
    <xf numFmtId="0" fontId="3" fillId="10" borderId="18" xfId="0" applyFont="1" applyFill="1" applyBorder="1" applyAlignment="1" applyProtection="1">
      <alignment horizontal="center" wrapText="1"/>
      <protection locked="0"/>
    </xf>
    <xf numFmtId="0" fontId="3" fillId="10" borderId="15" xfId="0" applyFont="1" applyFill="1" applyBorder="1" applyAlignment="1" applyProtection="1">
      <alignment horizontal="center" wrapText="1"/>
      <protection locked="0"/>
    </xf>
    <xf numFmtId="0" fontId="3" fillId="10" borderId="22" xfId="0" applyFont="1" applyFill="1" applyBorder="1" applyAlignment="1" applyProtection="1">
      <alignment horizontal="center" wrapText="1"/>
      <protection locked="0"/>
    </xf>
    <xf numFmtId="0" fontId="3" fillId="0" borderId="14" xfId="0" applyFont="1" applyBorder="1" applyAlignment="1" applyProtection="1">
      <alignment horizontal="right"/>
      <protection/>
    </xf>
    <xf numFmtId="0" fontId="0" fillId="0" borderId="0" xfId="0" applyBorder="1" applyAlignment="1" applyProtection="1">
      <alignment horizontal="center"/>
      <protection/>
    </xf>
    <xf numFmtId="0" fontId="5" fillId="0" borderId="16" xfId="66" applyFont="1" applyBorder="1" applyAlignment="1" applyProtection="1">
      <alignment horizontal="center" vertical="top" wrapText="1"/>
      <protection locked="0"/>
    </xf>
    <xf numFmtId="0" fontId="8" fillId="36" borderId="18" xfId="0" applyFont="1" applyFill="1" applyBorder="1" applyAlignment="1" applyProtection="1">
      <alignment/>
      <protection/>
    </xf>
    <xf numFmtId="0" fontId="3" fillId="36" borderId="15" xfId="0" applyFont="1" applyFill="1" applyBorder="1" applyAlignment="1" applyProtection="1">
      <alignment/>
      <protection/>
    </xf>
    <xf numFmtId="14" fontId="0" fillId="0" borderId="16" xfId="66" applyNumberFormat="1" applyFont="1" applyBorder="1" applyAlignment="1" applyProtection="1">
      <alignment horizontal="center" wrapText="1"/>
      <protection locked="0"/>
    </xf>
    <xf numFmtId="0" fontId="0" fillId="0" borderId="16" xfId="66" applyFont="1" applyBorder="1" applyAlignment="1" applyProtection="1">
      <alignment horizontal="center" wrapText="1"/>
      <protection locked="0"/>
    </xf>
    <xf numFmtId="0" fontId="3" fillId="0" borderId="18"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43" fontId="3" fillId="0" borderId="15" xfId="42" applyFont="1" applyFill="1" applyBorder="1" applyAlignment="1" applyProtection="1">
      <alignment/>
      <protection/>
    </xf>
    <xf numFmtId="0" fontId="4" fillId="0" borderId="21" xfId="66" applyFont="1" applyBorder="1" applyAlignment="1" applyProtection="1">
      <alignment horizontal="center" wrapText="1"/>
      <protection/>
    </xf>
    <xf numFmtId="0" fontId="4" fillId="0" borderId="21" xfId="0" applyFont="1" applyBorder="1" applyAlignment="1" applyProtection="1">
      <alignment wrapText="1"/>
      <protection/>
    </xf>
    <xf numFmtId="0" fontId="0" fillId="0" borderId="21" xfId="0" applyBorder="1" applyAlignment="1" applyProtection="1">
      <alignment/>
      <protection/>
    </xf>
    <xf numFmtId="0" fontId="8" fillId="33" borderId="15" xfId="0" applyFont="1" applyFill="1" applyBorder="1" applyAlignment="1" applyProtection="1">
      <alignment horizontal="right"/>
      <protection/>
    </xf>
    <xf numFmtId="0" fontId="8" fillId="33" borderId="22" xfId="0" applyFont="1" applyFill="1" applyBorder="1" applyAlignment="1" applyProtection="1">
      <alignment horizontal="right"/>
      <protection/>
    </xf>
    <xf numFmtId="0" fontId="3" fillId="0" borderId="18"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22" xfId="0" applyFont="1" applyBorder="1" applyAlignment="1" applyProtection="1">
      <alignment horizontal="center"/>
      <protection/>
    </xf>
    <xf numFmtId="43" fontId="3" fillId="10" borderId="14" xfId="0" applyNumberFormat="1" applyFont="1" applyFill="1" applyBorder="1" applyAlignment="1" applyProtection="1">
      <alignment/>
      <protection locked="0"/>
    </xf>
    <xf numFmtId="0" fontId="3" fillId="10" borderId="14" xfId="0" applyFont="1" applyFill="1" applyBorder="1" applyAlignment="1" applyProtection="1">
      <alignment/>
      <protection locked="0"/>
    </xf>
    <xf numFmtId="0" fontId="8" fillId="0" borderId="21" xfId="66" applyFont="1" applyBorder="1" applyAlignment="1" applyProtection="1">
      <alignment horizontal="center" vertical="top"/>
      <protection/>
    </xf>
    <xf numFmtId="0" fontId="3" fillId="0" borderId="16" xfId="66" applyFont="1" applyBorder="1" applyAlignment="1" applyProtection="1">
      <alignment horizontal="center"/>
      <protection locked="0"/>
    </xf>
    <xf numFmtId="0" fontId="0" fillId="0" borderId="21" xfId="66" applyFont="1" applyBorder="1" applyAlignment="1" applyProtection="1">
      <alignment horizontal="center" vertical="top"/>
      <protection/>
    </xf>
    <xf numFmtId="0" fontId="3" fillId="0" borderId="14" xfId="0" applyNumberFormat="1" applyFont="1" applyBorder="1" applyAlignment="1" applyProtection="1">
      <alignment horizontal="center"/>
      <protection/>
    </xf>
    <xf numFmtId="43" fontId="4" fillId="0" borderId="21" xfId="45" applyNumberFormat="1" applyFont="1" applyBorder="1" applyAlignment="1" applyProtection="1">
      <alignment horizontal="center" vertical="top"/>
      <protection/>
    </xf>
    <xf numFmtId="44" fontId="4" fillId="0" borderId="21" xfId="45" applyFont="1" applyBorder="1" applyAlignment="1" applyProtection="1">
      <alignment horizontal="center" vertical="top"/>
      <protection/>
    </xf>
    <xf numFmtId="0" fontId="4" fillId="0" borderId="21" xfId="0" applyFont="1" applyBorder="1" applyAlignment="1" applyProtection="1">
      <alignment horizontal="right" vertical="top"/>
      <protection/>
    </xf>
    <xf numFmtId="0" fontId="3" fillId="10" borderId="20" xfId="66" applyFont="1" applyFill="1" applyBorder="1" applyAlignment="1" applyProtection="1">
      <alignment vertical="top" wrapText="1"/>
      <protection locked="0"/>
    </xf>
    <xf numFmtId="0" fontId="3" fillId="10" borderId="0" xfId="66" applyFont="1" applyFill="1" applyBorder="1" applyAlignment="1" applyProtection="1">
      <alignment vertical="top" wrapText="1"/>
      <protection locked="0"/>
    </xf>
    <xf numFmtId="0" fontId="3" fillId="10" borderId="11" xfId="66" applyFont="1" applyFill="1" applyBorder="1" applyAlignment="1" applyProtection="1">
      <alignment vertical="top" wrapText="1"/>
      <protection locked="0"/>
    </xf>
    <xf numFmtId="0" fontId="3" fillId="10" borderId="10" xfId="66" applyFont="1" applyFill="1" applyBorder="1" applyAlignment="1" applyProtection="1">
      <alignment vertical="top" wrapText="1"/>
      <protection locked="0"/>
    </xf>
    <xf numFmtId="0" fontId="3" fillId="10" borderId="16" xfId="66" applyFont="1" applyFill="1" applyBorder="1" applyAlignment="1" applyProtection="1">
      <alignment vertical="top" wrapText="1"/>
      <protection locked="0"/>
    </xf>
    <xf numFmtId="0" fontId="3" fillId="10" borderId="13" xfId="66" applyFont="1" applyFill="1" applyBorder="1" applyAlignment="1" applyProtection="1">
      <alignment vertical="top" wrapText="1"/>
      <protection locked="0"/>
    </xf>
    <xf numFmtId="0" fontId="11" fillId="33" borderId="21" xfId="0" applyFont="1"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3" fillId="0" borderId="14" xfId="0" applyFont="1" applyBorder="1" applyAlignment="1" applyProtection="1">
      <alignment horizontal="center"/>
      <protection/>
    </xf>
    <xf numFmtId="43" fontId="3" fillId="36" borderId="21" xfId="42" applyFont="1" applyFill="1" applyBorder="1" applyAlignment="1" applyProtection="1">
      <alignment horizontal="center"/>
      <protection/>
    </xf>
    <xf numFmtId="43" fontId="3" fillId="36" borderId="23" xfId="42" applyFont="1" applyFill="1" applyBorder="1" applyAlignment="1" applyProtection="1">
      <alignment horizontal="center"/>
      <protection/>
    </xf>
    <xf numFmtId="0" fontId="0" fillId="0" borderId="21" xfId="0" applyBorder="1" applyAlignment="1" applyProtection="1">
      <alignment horizontal="center" vertical="top"/>
      <protection/>
    </xf>
    <xf numFmtId="43" fontId="4" fillId="0" borderId="25" xfId="42" applyFont="1" applyBorder="1" applyAlignment="1" applyProtection="1" quotePrefix="1">
      <alignment horizontal="center"/>
      <protection/>
    </xf>
    <xf numFmtId="43" fontId="4" fillId="0" borderId="15" xfId="42" applyFont="1" applyBorder="1" applyAlignment="1" applyProtection="1">
      <alignment horizontal="center"/>
      <protection/>
    </xf>
    <xf numFmtId="43" fontId="4" fillId="0" borderId="22" xfId="42" applyFont="1" applyBorder="1" applyAlignment="1" applyProtection="1">
      <alignment horizontal="center"/>
      <protection/>
    </xf>
    <xf numFmtId="43" fontId="0" fillId="0" borderId="21" xfId="42" applyFont="1" applyBorder="1" applyAlignment="1" applyProtection="1">
      <alignment horizontal="center" vertical="top" wrapText="1"/>
      <protection/>
    </xf>
    <xf numFmtId="43" fontId="0" fillId="0" borderId="0" xfId="42" applyFont="1" applyBorder="1" applyAlignment="1" applyProtection="1">
      <alignment horizontal="center" vertical="top" wrapText="1"/>
      <protection/>
    </xf>
    <xf numFmtId="0" fontId="3" fillId="0" borderId="22" xfId="0" applyFont="1" applyFill="1" applyBorder="1" applyAlignment="1" applyProtection="1">
      <alignment horizontal="left" wrapText="1"/>
      <protection/>
    </xf>
    <xf numFmtId="0" fontId="4" fillId="0" borderId="10" xfId="0" applyFont="1" applyBorder="1" applyAlignment="1" applyProtection="1">
      <alignment horizontal="center" vertical="top"/>
      <protection/>
    </xf>
    <xf numFmtId="0" fontId="4" fillId="0" borderId="16" xfId="0" applyFont="1" applyBorder="1" applyAlignment="1" applyProtection="1">
      <alignment horizontal="center" vertical="top"/>
      <protection/>
    </xf>
    <xf numFmtId="0" fontId="4" fillId="0" borderId="13" xfId="0" applyFont="1" applyBorder="1" applyAlignment="1" applyProtection="1">
      <alignment horizontal="center" vertical="top"/>
      <protection/>
    </xf>
    <xf numFmtId="0" fontId="86" fillId="0" borderId="0" xfId="0" applyFont="1" applyAlignment="1" applyProtection="1">
      <alignment horizontal="left" wrapText="1"/>
      <protection locked="0"/>
    </xf>
    <xf numFmtId="0" fontId="0" fillId="0" borderId="19"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3" xfId="0" applyFill="1" applyBorder="1" applyAlignment="1" applyProtection="1">
      <alignment horizontal="center"/>
      <protection/>
    </xf>
    <xf numFmtId="0" fontId="0" fillId="0" borderId="2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3" xfId="0" applyFill="1" applyBorder="1" applyAlignment="1" applyProtection="1">
      <alignment horizontal="center"/>
      <protection locked="0"/>
    </xf>
    <xf numFmtId="43" fontId="3" fillId="10" borderId="14" xfId="42" applyNumberFormat="1" applyFont="1" applyFill="1" applyBorder="1" applyAlignment="1" applyProtection="1">
      <alignment/>
      <protection locked="0"/>
    </xf>
    <xf numFmtId="0" fontId="3" fillId="35" borderId="18" xfId="0" applyFont="1" applyFill="1" applyBorder="1" applyAlignment="1" applyProtection="1">
      <alignment wrapText="1"/>
      <protection/>
    </xf>
    <xf numFmtId="0" fontId="3" fillId="35" borderId="15" xfId="0" applyFont="1" applyFill="1" applyBorder="1" applyAlignment="1" applyProtection="1">
      <alignment wrapText="1"/>
      <protection/>
    </xf>
    <xf numFmtId="0" fontId="3" fillId="35" borderId="22" xfId="0" applyFont="1" applyFill="1" applyBorder="1" applyAlignment="1" applyProtection="1">
      <alignment wrapText="1"/>
      <protection/>
    </xf>
    <xf numFmtId="172" fontId="0" fillId="0" borderId="18" xfId="0" applyNumberFormat="1" applyFont="1" applyFill="1" applyBorder="1" applyAlignment="1" applyProtection="1">
      <alignment horizontal="center"/>
      <protection/>
    </xf>
    <xf numFmtId="172" fontId="0" fillId="0" borderId="15" xfId="0" applyNumberFormat="1" applyFont="1" applyFill="1" applyBorder="1" applyAlignment="1" applyProtection="1">
      <alignment horizontal="center"/>
      <protection/>
    </xf>
    <xf numFmtId="172" fontId="0" fillId="0" borderId="22" xfId="0" applyNumberFormat="1" applyFont="1" applyFill="1" applyBorder="1" applyAlignment="1" applyProtection="1">
      <alignment horizontal="center"/>
      <protection/>
    </xf>
    <xf numFmtId="186" fontId="3" fillId="0" borderId="15" xfId="0" applyNumberFormat="1" applyFont="1" applyFill="1" applyBorder="1" applyAlignment="1" applyProtection="1">
      <alignment horizontal="right"/>
      <protection/>
    </xf>
    <xf numFmtId="0" fontId="2" fillId="10" borderId="18" xfId="0" applyFont="1" applyFill="1" applyBorder="1" applyAlignment="1" applyProtection="1">
      <alignment horizontal="center"/>
      <protection locked="0"/>
    </xf>
    <xf numFmtId="0" fontId="2" fillId="10" borderId="15" xfId="0"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0" fontId="10" fillId="0" borderId="0" xfId="0" applyFont="1" applyAlignment="1" applyProtection="1">
      <alignment horizontal="center"/>
      <protection/>
    </xf>
    <xf numFmtId="0" fontId="6" fillId="0" borderId="18" xfId="0" applyFont="1" applyFill="1" applyBorder="1" applyAlignment="1" applyProtection="1">
      <alignment/>
      <protection/>
    </xf>
    <xf numFmtId="0" fontId="6" fillId="0" borderId="15" xfId="0" applyFont="1" applyFill="1" applyBorder="1" applyAlignment="1" applyProtection="1">
      <alignment/>
      <protection/>
    </xf>
    <xf numFmtId="0" fontId="8" fillId="0" borderId="19"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0" xfId="0" applyFont="1" applyFill="1" applyBorder="1" applyAlignment="1" applyProtection="1">
      <alignment horizontal="right"/>
      <protection locked="0"/>
    </xf>
    <xf numFmtId="0" fontId="0" fillId="0" borderId="0" xfId="0" applyBorder="1" applyAlignment="1" applyProtection="1">
      <alignment/>
      <protection locked="0"/>
    </xf>
    <xf numFmtId="0" fontId="8" fillId="0" borderId="14" xfId="0" applyFont="1" applyBorder="1" applyAlignment="1" applyProtection="1">
      <alignment horizontal="center"/>
      <protection/>
    </xf>
    <xf numFmtId="0" fontId="2" fillId="0" borderId="14" xfId="0" applyFont="1" applyFill="1" applyBorder="1" applyAlignment="1" applyProtection="1">
      <alignment horizontal="center"/>
      <protection/>
    </xf>
    <xf numFmtId="0" fontId="19" fillId="0" borderId="19"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33" borderId="15"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3" fillId="0" borderId="18" xfId="0" applyFont="1" applyFill="1" applyBorder="1" applyAlignment="1" applyProtection="1">
      <alignment horizontal="left" vertical="center" indent="1"/>
      <protection/>
    </xf>
    <xf numFmtId="0" fontId="3" fillId="0" borderId="15" xfId="0" applyFont="1" applyFill="1" applyBorder="1" applyAlignment="1" applyProtection="1">
      <alignment horizontal="left" vertical="center" indent="1"/>
      <protection/>
    </xf>
    <xf numFmtId="0" fontId="3" fillId="0" borderId="22" xfId="0" applyFont="1" applyFill="1" applyBorder="1" applyAlignment="1" applyProtection="1">
      <alignment horizontal="left" vertical="center" indent="1"/>
      <protection/>
    </xf>
    <xf numFmtId="0" fontId="2" fillId="0" borderId="18"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indent="1"/>
      <protection/>
    </xf>
    <xf numFmtId="0" fontId="2" fillId="0" borderId="22" xfId="0" applyFont="1" applyFill="1" applyBorder="1" applyAlignment="1" applyProtection="1">
      <alignment horizontal="left" vertical="center" indent="1"/>
      <protection/>
    </xf>
    <xf numFmtId="175" fontId="3" fillId="0" borderId="14" xfId="0" applyNumberFormat="1" applyFont="1" applyFill="1" applyBorder="1" applyAlignment="1" applyProtection="1">
      <alignment horizontal="center"/>
      <protection/>
    </xf>
    <xf numFmtId="0" fontId="0" fillId="0" borderId="18" xfId="0" applyBorder="1" applyAlignment="1" applyProtection="1">
      <alignment horizontal="left"/>
      <protection/>
    </xf>
    <xf numFmtId="0" fontId="0" fillId="0" borderId="15" xfId="0" applyBorder="1" applyAlignment="1" applyProtection="1">
      <alignment horizontal="left"/>
      <protection/>
    </xf>
    <xf numFmtId="0" fontId="0" fillId="0" borderId="22" xfId="0" applyBorder="1" applyAlignment="1" applyProtection="1">
      <alignment horizontal="left"/>
      <protection/>
    </xf>
    <xf numFmtId="172" fontId="0" fillId="0" borderId="24" xfId="0" applyNumberFormat="1" applyFont="1" applyFill="1" applyBorder="1" applyAlignment="1" applyProtection="1">
      <alignment horizontal="center"/>
      <protection/>
    </xf>
    <xf numFmtId="0" fontId="3" fillId="10" borderId="19" xfId="66" applyFont="1" applyFill="1" applyBorder="1" applyAlignment="1" applyProtection="1">
      <alignment horizontal="left" vertical="top" wrapText="1" indent="1"/>
      <protection locked="0"/>
    </xf>
    <xf numFmtId="0" fontId="3" fillId="10" borderId="21" xfId="66" applyFont="1" applyFill="1" applyBorder="1" applyAlignment="1" applyProtection="1">
      <alignment horizontal="left" vertical="top" wrapText="1" indent="1"/>
      <protection locked="0"/>
    </xf>
    <xf numFmtId="0" fontId="3" fillId="10" borderId="23" xfId="66" applyFont="1" applyFill="1" applyBorder="1" applyAlignment="1" applyProtection="1">
      <alignment horizontal="left" vertical="top" wrapText="1" indent="1"/>
      <protection locked="0"/>
    </xf>
    <xf numFmtId="0" fontId="3" fillId="10" borderId="10" xfId="66" applyFont="1" applyFill="1" applyBorder="1" applyAlignment="1" applyProtection="1">
      <alignment horizontal="left" vertical="top" wrapText="1" indent="1"/>
      <protection locked="0"/>
    </xf>
    <xf numFmtId="0" fontId="3" fillId="10" borderId="16" xfId="66" applyFont="1" applyFill="1" applyBorder="1" applyAlignment="1" applyProtection="1">
      <alignment horizontal="left" vertical="top" wrapText="1" indent="1"/>
      <protection locked="0"/>
    </xf>
    <xf numFmtId="0" fontId="3" fillId="10" borderId="13" xfId="66" applyFont="1" applyFill="1" applyBorder="1" applyAlignment="1" applyProtection="1">
      <alignment horizontal="left" vertical="top" wrapText="1" indent="1"/>
      <protection locked="0"/>
    </xf>
    <xf numFmtId="176" fontId="0" fillId="33" borderId="15" xfId="42" applyNumberFormat="1" applyFont="1" applyFill="1" applyBorder="1" applyAlignment="1" applyProtection="1">
      <alignment horizontal="center"/>
      <protection hidden="1"/>
    </xf>
    <xf numFmtId="176" fontId="0" fillId="33" borderId="27" xfId="42" applyNumberFormat="1" applyFont="1" applyFill="1" applyBorder="1" applyAlignment="1" applyProtection="1">
      <alignment horizontal="center"/>
      <protection hidden="1"/>
    </xf>
    <xf numFmtId="43" fontId="4" fillId="0" borderId="18" xfId="42" applyFont="1" applyBorder="1" applyAlignment="1" applyProtection="1" quotePrefix="1">
      <alignment horizontal="center"/>
      <protection/>
    </xf>
    <xf numFmtId="43" fontId="16" fillId="0" borderId="27" xfId="42" applyFont="1" applyBorder="1" applyAlignment="1" applyProtection="1">
      <alignment horizontal="center"/>
      <protection/>
    </xf>
    <xf numFmtId="43" fontId="3" fillId="35" borderId="18" xfId="42" applyFont="1" applyFill="1" applyBorder="1" applyAlignment="1" applyProtection="1">
      <alignment horizontal="center"/>
      <protection/>
    </xf>
    <xf numFmtId="43" fontId="3" fillId="35" borderId="15" xfId="42" applyFont="1" applyFill="1" applyBorder="1" applyAlignment="1" applyProtection="1">
      <alignment horizontal="center"/>
      <protection/>
    </xf>
    <xf numFmtId="43" fontId="3" fillId="35" borderId="22" xfId="42" applyFont="1" applyFill="1" applyBorder="1" applyAlignment="1" applyProtection="1">
      <alignment horizontal="center"/>
      <protection/>
    </xf>
    <xf numFmtId="43" fontId="3" fillId="10" borderId="28" xfId="42" applyFont="1" applyFill="1" applyBorder="1" applyAlignment="1" applyProtection="1">
      <alignment/>
      <protection locked="0"/>
    </xf>
    <xf numFmtId="43" fontId="3" fillId="36" borderId="18" xfId="42" applyFont="1" applyFill="1" applyBorder="1" applyAlignment="1" applyProtection="1">
      <alignment horizontal="center"/>
      <protection/>
    </xf>
    <xf numFmtId="0" fontId="3" fillId="0" borderId="18" xfId="42" applyNumberFormat="1" applyFont="1" applyFill="1" applyBorder="1" applyAlignment="1" applyProtection="1">
      <alignment horizontal="right"/>
      <protection/>
    </xf>
    <xf numFmtId="0" fontId="0" fillId="0" borderId="15" xfId="0" applyBorder="1" applyAlignment="1" applyProtection="1">
      <alignment horizontal="right"/>
      <protection/>
    </xf>
    <xf numFmtId="43" fontId="3" fillId="35" borderId="14" xfId="42" applyFont="1" applyFill="1" applyBorder="1" applyAlignment="1" applyProtection="1">
      <alignment/>
      <protection/>
    </xf>
    <xf numFmtId="43" fontId="3" fillId="10" borderId="27" xfId="42" applyFont="1" applyFill="1" applyBorder="1" applyAlignment="1" applyProtection="1">
      <alignment horizontal="right"/>
      <protection locked="0"/>
    </xf>
    <xf numFmtId="0" fontId="0" fillId="33" borderId="10" xfId="42" applyNumberFormat="1" applyFont="1" applyFill="1" applyBorder="1" applyAlignment="1" applyProtection="1">
      <alignment horizontal="center"/>
      <protection/>
    </xf>
    <xf numFmtId="0" fontId="0" fillId="33" borderId="16" xfId="42" applyNumberFormat="1" applyFont="1" applyFill="1" applyBorder="1" applyAlignment="1" applyProtection="1">
      <alignment horizontal="center"/>
      <protection/>
    </xf>
    <xf numFmtId="0" fontId="0" fillId="33" borderId="13" xfId="42" applyNumberFormat="1" applyFont="1" applyFill="1" applyBorder="1" applyAlignment="1" applyProtection="1">
      <alignment horizontal="center"/>
      <protection/>
    </xf>
    <xf numFmtId="2" fontId="3" fillId="10" borderId="27" xfId="42" applyNumberFormat="1" applyFont="1" applyFill="1" applyBorder="1" applyAlignment="1" applyProtection="1">
      <alignment horizontal="center"/>
      <protection locked="0"/>
    </xf>
    <xf numFmtId="43" fontId="3" fillId="0" borderId="28" xfId="42" applyFont="1" applyBorder="1" applyAlignment="1" applyProtection="1">
      <alignment/>
      <protection/>
    </xf>
    <xf numFmtId="0" fontId="9" fillId="0" borderId="0" xfId="0" applyFont="1" applyAlignment="1" applyProtection="1">
      <alignment horizontal="center"/>
      <protection/>
    </xf>
    <xf numFmtId="43" fontId="3" fillId="10" borderId="29" xfId="42" applyFont="1" applyFill="1" applyBorder="1" applyAlignment="1" applyProtection="1">
      <alignment/>
      <protection locked="0"/>
    </xf>
    <xf numFmtId="0" fontId="8" fillId="33" borderId="15" xfId="0" applyFont="1" applyFill="1" applyBorder="1" applyAlignment="1" applyProtection="1">
      <alignment horizontal="left"/>
      <protection/>
    </xf>
    <xf numFmtId="0" fontId="8" fillId="33" borderId="22" xfId="0" applyFont="1" applyFill="1" applyBorder="1" applyAlignment="1" applyProtection="1">
      <alignment horizontal="left"/>
      <protection/>
    </xf>
    <xf numFmtId="43" fontId="3" fillId="0" borderId="18" xfId="42" applyFont="1" applyFill="1" applyBorder="1" applyAlignment="1" applyProtection="1">
      <alignment/>
      <protection/>
    </xf>
    <xf numFmtId="43" fontId="3" fillId="0" borderId="22" xfId="42" applyFont="1" applyFill="1" applyBorder="1" applyAlignment="1" applyProtection="1">
      <alignment/>
      <protection/>
    </xf>
    <xf numFmtId="43" fontId="3" fillId="39" borderId="28" xfId="42" applyFont="1" applyFill="1" applyBorder="1" applyAlignment="1" applyProtection="1">
      <alignment/>
      <protection locked="0"/>
    </xf>
    <xf numFmtId="0" fontId="0" fillId="35" borderId="10" xfId="0" applyFont="1" applyFill="1" applyBorder="1" applyAlignment="1" applyProtection="1">
      <alignment horizontal="center" vertical="top" wrapText="1"/>
      <protection/>
    </xf>
    <xf numFmtId="0" fontId="0" fillId="35" borderId="16" xfId="0" applyFont="1" applyFill="1" applyBorder="1" applyAlignment="1" applyProtection="1">
      <alignment horizontal="center" vertical="top" wrapText="1"/>
      <protection/>
    </xf>
    <xf numFmtId="0" fontId="8" fillId="33" borderId="24" xfId="0" applyFont="1" applyFill="1" applyBorder="1" applyAlignment="1" applyProtection="1">
      <alignment horizontal="center"/>
      <protection/>
    </xf>
    <xf numFmtId="14" fontId="8" fillId="40" borderId="14" xfId="0" applyNumberFormat="1" applyFont="1" applyFill="1" applyBorder="1" applyAlignment="1" applyProtection="1">
      <alignment horizontal="right" vertical="center"/>
      <protection/>
    </xf>
    <xf numFmtId="14" fontId="3" fillId="40" borderId="14" xfId="0" applyNumberFormat="1" applyFont="1" applyFill="1" applyBorder="1" applyAlignment="1" applyProtection="1">
      <alignment horizontal="right" vertical="center"/>
      <protection/>
    </xf>
    <xf numFmtId="172" fontId="0" fillId="40" borderId="14" xfId="0" applyNumberFormat="1" applyFont="1" applyFill="1" applyBorder="1" applyAlignment="1" applyProtection="1">
      <alignment horizontal="center" vertical="center"/>
      <protection/>
    </xf>
    <xf numFmtId="49" fontId="0" fillId="0" borderId="19" xfId="0" applyNumberFormat="1" applyFill="1" applyBorder="1" applyAlignment="1" applyProtection="1">
      <alignment horizontal="left" vertical="top" wrapText="1"/>
      <protection/>
    </xf>
    <xf numFmtId="0" fontId="0" fillId="0" borderId="21" xfId="0" applyNumberFormat="1" applyFont="1" applyFill="1" applyBorder="1" applyAlignment="1" applyProtection="1">
      <alignment horizontal="left" vertical="top" wrapText="1"/>
      <protection/>
    </xf>
    <xf numFmtId="0" fontId="0" fillId="0" borderId="23" xfId="0" applyNumberFormat="1" applyFont="1" applyFill="1" applyBorder="1" applyAlignment="1" applyProtection="1">
      <alignment horizontal="left" vertical="top" wrapText="1"/>
      <protection/>
    </xf>
    <xf numFmtId="0" fontId="0" fillId="0" borderId="2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43" fontId="3" fillId="0" borderId="18" xfId="42" applyFont="1" applyBorder="1" applyAlignment="1" applyProtection="1">
      <alignment horizontal="center"/>
      <protection/>
    </xf>
    <xf numFmtId="0" fontId="3" fillId="40" borderId="20" xfId="0" applyFont="1" applyFill="1" applyBorder="1" applyAlignment="1" applyProtection="1">
      <alignment horizontal="center"/>
      <protection/>
    </xf>
    <xf numFmtId="0" fontId="3" fillId="40" borderId="0" xfId="0" applyFont="1" applyFill="1" applyBorder="1" applyAlignment="1" applyProtection="1">
      <alignment horizontal="center"/>
      <protection/>
    </xf>
    <xf numFmtId="0" fontId="3" fillId="40" borderId="11" xfId="0" applyFont="1" applyFill="1" applyBorder="1" applyAlignment="1" applyProtection="1">
      <alignment horizontal="center"/>
      <protection/>
    </xf>
    <xf numFmtId="0" fontId="3" fillId="39" borderId="18" xfId="0" applyFont="1" applyFill="1" applyBorder="1" applyAlignment="1" applyProtection="1">
      <alignment horizontal="center"/>
      <protection/>
    </xf>
    <xf numFmtId="0" fontId="3" fillId="39" borderId="15" xfId="0" applyFont="1" applyFill="1" applyBorder="1" applyAlignment="1" applyProtection="1">
      <alignment horizontal="center"/>
      <protection/>
    </xf>
    <xf numFmtId="0" fontId="3" fillId="39" borderId="22" xfId="0" applyFont="1" applyFill="1" applyBorder="1" applyAlignment="1" applyProtection="1">
      <alignment horizontal="center"/>
      <protection/>
    </xf>
    <xf numFmtId="43" fontId="3" fillId="35" borderId="28" xfId="42" applyFont="1" applyFill="1" applyBorder="1" applyAlignment="1" applyProtection="1">
      <alignment/>
      <protection/>
    </xf>
    <xf numFmtId="43" fontId="3" fillId="0" borderId="14" xfId="42" applyFont="1" applyBorder="1" applyAlignment="1" applyProtection="1">
      <alignment/>
      <protection locked="0"/>
    </xf>
    <xf numFmtId="0" fontId="3" fillId="33" borderId="14" xfId="0" applyFont="1" applyFill="1" applyBorder="1" applyAlignment="1" applyProtection="1">
      <alignment horizontal="center"/>
      <protection locked="0"/>
    </xf>
    <xf numFmtId="0" fontId="8" fillId="41" borderId="14" xfId="64" applyFont="1" applyFill="1" applyBorder="1" applyAlignment="1" applyProtection="1">
      <alignment horizontal="left"/>
      <protection/>
    </xf>
    <xf numFmtId="0" fontId="7" fillId="0" borderId="0" xfId="55" applyAlignment="1" applyProtection="1">
      <alignment horizontal="center"/>
      <protection/>
    </xf>
    <xf numFmtId="0" fontId="69" fillId="0" borderId="0" xfId="56" applyAlignment="1" applyProtection="1">
      <alignment horizontal="center"/>
      <protection/>
    </xf>
    <xf numFmtId="0" fontId="3" fillId="0" borderId="0" xfId="64" applyFont="1" applyFill="1" applyBorder="1" applyAlignment="1" applyProtection="1">
      <alignment vertical="center" wrapText="1"/>
      <protection/>
    </xf>
    <xf numFmtId="0" fontId="3" fillId="0" borderId="0" xfId="64" applyFont="1" applyAlignment="1" applyProtection="1">
      <alignment vertical="center" wrapText="1"/>
      <protection/>
    </xf>
    <xf numFmtId="0" fontId="78" fillId="0" borderId="18" xfId="64" applyFont="1" applyBorder="1" applyAlignment="1" applyProtection="1">
      <alignment horizontal="center"/>
      <protection/>
    </xf>
    <xf numFmtId="0" fontId="78" fillId="0" borderId="15" xfId="64" applyFont="1" applyBorder="1" applyAlignment="1" applyProtection="1">
      <alignment horizontal="center"/>
      <protection/>
    </xf>
    <xf numFmtId="0" fontId="78" fillId="0" borderId="22" xfId="64" applyFont="1" applyBorder="1" applyAlignment="1" applyProtection="1">
      <alignment horizontal="center"/>
      <protection/>
    </xf>
    <xf numFmtId="0" fontId="87" fillId="0" borderId="0" xfId="64" applyFont="1" applyBorder="1" applyAlignment="1" applyProtection="1">
      <alignment/>
      <protection/>
    </xf>
    <xf numFmtId="0" fontId="88" fillId="0" borderId="0" xfId="64" applyFont="1" applyAlignment="1" applyProtection="1">
      <alignment/>
      <protection/>
    </xf>
    <xf numFmtId="0" fontId="89" fillId="0" borderId="0" xfId="64" applyFont="1" applyAlignment="1" applyProtection="1">
      <alignment/>
      <protection/>
    </xf>
    <xf numFmtId="183" fontId="2" fillId="0" borderId="16" xfId="64" applyNumberFormat="1" applyFont="1" applyBorder="1" applyAlignment="1" applyProtection="1">
      <alignment/>
      <protection/>
    </xf>
    <xf numFmtId="183" fontId="0" fillId="0" borderId="16" xfId="64" applyNumberFormat="1" applyFont="1" applyBorder="1" applyAlignment="1" applyProtection="1">
      <alignment horizontal="left"/>
      <protection/>
    </xf>
    <xf numFmtId="0" fontId="3" fillId="0" borderId="16" xfId="64" applyBorder="1" applyAlignment="1" applyProtection="1">
      <alignment horizontal="left"/>
      <protection locked="0"/>
    </xf>
    <xf numFmtId="0" fontId="7" fillId="0" borderId="0" xfId="55" applyBorder="1" applyAlignment="1" applyProtection="1">
      <alignment horizontal="center" vertical="top" wrapText="1"/>
      <protection hidden="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3" xfId="62"/>
    <cellStyle name="Normal 3" xfId="63"/>
    <cellStyle name="Normal 4" xfId="64"/>
    <cellStyle name="Normal 4 2" xfId="65"/>
    <cellStyle name="Normal_Sheet1" xfId="66"/>
    <cellStyle name="Note" xfId="67"/>
    <cellStyle name="Output" xfId="68"/>
    <cellStyle name="Percent" xfId="69"/>
    <cellStyle name="Percent 2" xfId="70"/>
    <cellStyle name="Title" xfId="71"/>
    <cellStyle name="Total" xfId="72"/>
    <cellStyle name="Warning Text" xfId="73"/>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0</xdr:row>
      <xdr:rowOff>38100</xdr:rowOff>
    </xdr:from>
    <xdr:to>
      <xdr:col>39</xdr:col>
      <xdr:colOff>209550</xdr:colOff>
      <xdr:row>2</xdr:row>
      <xdr:rowOff>133350</xdr:rowOff>
    </xdr:to>
    <xdr:sp>
      <xdr:nvSpPr>
        <xdr:cNvPr id="1" name="AutoShape 9"/>
        <xdr:cNvSpPr>
          <a:spLocks/>
        </xdr:cNvSpPr>
      </xdr:nvSpPr>
      <xdr:spPr>
        <a:xfrm>
          <a:off x="7953375" y="38100"/>
          <a:ext cx="2200275" cy="457200"/>
        </a:xfrm>
        <a:prstGeom prst="flowChartProcess">
          <a:avLst/>
        </a:prstGeom>
        <a:noFill/>
        <a:ln w="3175" cmpd="sng">
          <a:solidFill>
            <a:srgbClr val="000000"/>
          </a:solidFill>
          <a:headEnd type="none"/>
          <a:tailEnd type="none"/>
        </a:ln>
      </xdr:spPr>
      <xdr:txBody>
        <a:bodyPr vertOverflow="clip" wrap="square" lIns="36576" tIns="36576" rIns="0" bIns="0"/>
        <a:p>
          <a:pPr algn="l">
            <a:defRPr/>
          </a:pPr>
          <a:r>
            <a:rPr lang="en-US" cap="none" sz="1800" b="0" i="0" u="none" baseline="0">
              <a:solidFill>
                <a:srgbClr val="000000"/>
              </a:solidFill>
            </a:rPr>
            <a:t> I</a:t>
          </a:r>
        </a:p>
      </xdr:txBody>
    </xdr:sp>
    <xdr:clientData/>
  </xdr:twoCellAnchor>
  <xdr:twoCellAnchor editAs="oneCell">
    <xdr:from>
      <xdr:col>18</xdr:col>
      <xdr:colOff>190500</xdr:colOff>
      <xdr:row>0</xdr:row>
      <xdr:rowOff>0</xdr:rowOff>
    </xdr:from>
    <xdr:to>
      <xdr:col>23</xdr:col>
      <xdr:colOff>76200</xdr:colOff>
      <xdr:row>3</xdr:row>
      <xdr:rowOff>28575</xdr:rowOff>
    </xdr:to>
    <xdr:pic>
      <xdr:nvPicPr>
        <xdr:cNvPr id="2" name="Picture 4" descr="\\shares\acctpay\Website\OU_Stacked_BlackGold Logo.jpg"/>
        <xdr:cNvPicPr preferRelativeResize="1">
          <a:picLocks noChangeAspect="1"/>
        </xdr:cNvPicPr>
      </xdr:nvPicPr>
      <xdr:blipFill>
        <a:blip r:embed="rId1"/>
        <a:stretch>
          <a:fillRect/>
        </a:stretch>
      </xdr:blipFill>
      <xdr:spPr>
        <a:xfrm>
          <a:off x="4619625" y="0"/>
          <a:ext cx="13430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18</xdr:row>
      <xdr:rowOff>180975</xdr:rowOff>
    </xdr:from>
    <xdr:to>
      <xdr:col>3</xdr:col>
      <xdr:colOff>352425</xdr:colOff>
      <xdr:row>20</xdr:row>
      <xdr:rowOff>28575</xdr:rowOff>
    </xdr:to>
    <xdr:grpSp>
      <xdr:nvGrpSpPr>
        <xdr:cNvPr id="1" name="Group 4972" hidden="1"/>
        <xdr:cNvGrpSpPr>
          <a:grpSpLocks/>
        </xdr:cNvGrpSpPr>
      </xdr:nvGrpSpPr>
      <xdr:grpSpPr>
        <a:xfrm>
          <a:off x="1295400" y="4857750"/>
          <a:ext cx="1581150" cy="228600"/>
          <a:chOff x="291" y="0"/>
          <a:chExt cx="2885793" cy="4676775"/>
        </a:xfrm>
        <a:solidFill>
          <a:srgbClr val="FFFFFF"/>
        </a:solidFill>
      </xdr:grpSpPr>
    </xdr:grpSp>
    <xdr:clientData/>
  </xdr:twoCellAnchor>
  <xdr:twoCellAnchor>
    <xdr:from>
      <xdr:col>1</xdr:col>
      <xdr:colOff>47625</xdr:colOff>
      <xdr:row>19</xdr:row>
      <xdr:rowOff>161925</xdr:rowOff>
    </xdr:from>
    <xdr:to>
      <xdr:col>3</xdr:col>
      <xdr:colOff>352425</xdr:colOff>
      <xdr:row>21</xdr:row>
      <xdr:rowOff>9525</xdr:rowOff>
    </xdr:to>
    <xdr:grpSp>
      <xdr:nvGrpSpPr>
        <xdr:cNvPr id="5" name="Group 4973" hidden="1"/>
        <xdr:cNvGrpSpPr>
          <a:grpSpLocks/>
        </xdr:cNvGrpSpPr>
      </xdr:nvGrpSpPr>
      <xdr:grpSpPr>
        <a:xfrm>
          <a:off x="1295400" y="5029200"/>
          <a:ext cx="1581150" cy="228600"/>
          <a:chOff x="291" y="0"/>
          <a:chExt cx="2885793" cy="4676775"/>
        </a:xfrm>
        <a:solidFill>
          <a:srgbClr val="FFFFFF"/>
        </a:solidFill>
      </xdr:grpSpPr>
    </xdr:grpSp>
    <xdr:clientData/>
  </xdr:twoCellAnchor>
  <xdr:twoCellAnchor>
    <xdr:from>
      <xdr:col>1</xdr:col>
      <xdr:colOff>47625</xdr:colOff>
      <xdr:row>20</xdr:row>
      <xdr:rowOff>180975</xdr:rowOff>
    </xdr:from>
    <xdr:to>
      <xdr:col>3</xdr:col>
      <xdr:colOff>352425</xdr:colOff>
      <xdr:row>22</xdr:row>
      <xdr:rowOff>28575</xdr:rowOff>
    </xdr:to>
    <xdr:grpSp>
      <xdr:nvGrpSpPr>
        <xdr:cNvPr id="9" name="Group 4974" hidden="1"/>
        <xdr:cNvGrpSpPr>
          <a:grpSpLocks/>
        </xdr:cNvGrpSpPr>
      </xdr:nvGrpSpPr>
      <xdr:grpSpPr>
        <a:xfrm>
          <a:off x="1295400" y="5238750"/>
          <a:ext cx="1581150" cy="228600"/>
          <a:chOff x="291" y="0"/>
          <a:chExt cx="2885793" cy="4676775"/>
        </a:xfrm>
        <a:solidFill>
          <a:srgbClr val="FFFFFF"/>
        </a:solidFill>
      </xdr:grpSpPr>
    </xdr:grpSp>
    <xdr:clientData/>
  </xdr:twoCellAnchor>
  <xdr:twoCellAnchor>
    <xdr:from>
      <xdr:col>1</xdr:col>
      <xdr:colOff>47625</xdr:colOff>
      <xdr:row>21</xdr:row>
      <xdr:rowOff>161925</xdr:rowOff>
    </xdr:from>
    <xdr:to>
      <xdr:col>3</xdr:col>
      <xdr:colOff>352425</xdr:colOff>
      <xdr:row>23</xdr:row>
      <xdr:rowOff>9525</xdr:rowOff>
    </xdr:to>
    <xdr:grpSp>
      <xdr:nvGrpSpPr>
        <xdr:cNvPr id="13" name="Group 4975" hidden="1"/>
        <xdr:cNvGrpSpPr>
          <a:grpSpLocks/>
        </xdr:cNvGrpSpPr>
      </xdr:nvGrpSpPr>
      <xdr:grpSpPr>
        <a:xfrm>
          <a:off x="1295400" y="5410200"/>
          <a:ext cx="1581150" cy="228600"/>
          <a:chOff x="291" y="0"/>
          <a:chExt cx="2885793" cy="4676775"/>
        </a:xfrm>
        <a:solidFill>
          <a:srgbClr val="FFFFFF"/>
        </a:solidFill>
      </xdr:grpSpPr>
    </xdr:grpSp>
    <xdr:clientData/>
  </xdr:twoCellAnchor>
  <xdr:twoCellAnchor>
    <xdr:from>
      <xdr:col>1</xdr:col>
      <xdr:colOff>57150</xdr:colOff>
      <xdr:row>22</xdr:row>
      <xdr:rowOff>161925</xdr:rowOff>
    </xdr:from>
    <xdr:to>
      <xdr:col>3</xdr:col>
      <xdr:colOff>352425</xdr:colOff>
      <xdr:row>24</xdr:row>
      <xdr:rowOff>9525</xdr:rowOff>
    </xdr:to>
    <xdr:grpSp>
      <xdr:nvGrpSpPr>
        <xdr:cNvPr id="17" name="Group 4976" hidden="1"/>
        <xdr:cNvGrpSpPr>
          <a:grpSpLocks/>
        </xdr:cNvGrpSpPr>
      </xdr:nvGrpSpPr>
      <xdr:grpSpPr>
        <a:xfrm>
          <a:off x="1304925" y="5600700"/>
          <a:ext cx="1571625" cy="228600"/>
          <a:chOff x="292" y="0"/>
          <a:chExt cx="2895316" cy="4676775"/>
        </a:xfrm>
        <a:solidFill>
          <a:srgbClr val="FFFFFF"/>
        </a:solidFill>
      </xdr:grpSpPr>
    </xdr:grpSp>
    <xdr:clientData/>
  </xdr:twoCellAnchor>
  <xdr:twoCellAnchor>
    <xdr:from>
      <xdr:col>1</xdr:col>
      <xdr:colOff>57150</xdr:colOff>
      <xdr:row>23</xdr:row>
      <xdr:rowOff>161925</xdr:rowOff>
    </xdr:from>
    <xdr:to>
      <xdr:col>3</xdr:col>
      <xdr:colOff>352425</xdr:colOff>
      <xdr:row>25</xdr:row>
      <xdr:rowOff>9525</xdr:rowOff>
    </xdr:to>
    <xdr:grpSp>
      <xdr:nvGrpSpPr>
        <xdr:cNvPr id="21" name="Group 4977" hidden="1"/>
        <xdr:cNvGrpSpPr>
          <a:grpSpLocks/>
        </xdr:cNvGrpSpPr>
      </xdr:nvGrpSpPr>
      <xdr:grpSpPr>
        <a:xfrm>
          <a:off x="1304925" y="5791200"/>
          <a:ext cx="1571625" cy="228600"/>
          <a:chOff x="292" y="0"/>
          <a:chExt cx="2895316" cy="4676775"/>
        </a:xfrm>
        <a:solidFill>
          <a:srgbClr val="FFFFFF"/>
        </a:solidFill>
      </xdr:grpSpPr>
    </xdr:grpSp>
    <xdr:clientData/>
  </xdr:twoCellAnchor>
  <xdr:twoCellAnchor>
    <xdr:from>
      <xdr:col>1</xdr:col>
      <xdr:colOff>57150</xdr:colOff>
      <xdr:row>24</xdr:row>
      <xdr:rowOff>161925</xdr:rowOff>
    </xdr:from>
    <xdr:to>
      <xdr:col>3</xdr:col>
      <xdr:colOff>352425</xdr:colOff>
      <xdr:row>26</xdr:row>
      <xdr:rowOff>9525</xdr:rowOff>
    </xdr:to>
    <xdr:grpSp>
      <xdr:nvGrpSpPr>
        <xdr:cNvPr id="25" name="Group 4979" hidden="1"/>
        <xdr:cNvGrpSpPr>
          <a:grpSpLocks/>
        </xdr:cNvGrpSpPr>
      </xdr:nvGrpSpPr>
      <xdr:grpSpPr>
        <a:xfrm>
          <a:off x="1304925" y="5981700"/>
          <a:ext cx="1571625" cy="228600"/>
          <a:chOff x="292" y="0"/>
          <a:chExt cx="2895316" cy="4676775"/>
        </a:xfrm>
        <a:solidFill>
          <a:srgbClr val="FFFFFF"/>
        </a:solidFill>
      </xdr:grpSpPr>
    </xdr:grpSp>
    <xdr:clientData/>
  </xdr:twoCellAnchor>
  <xdr:twoCellAnchor>
    <xdr:from>
      <xdr:col>1</xdr:col>
      <xdr:colOff>57150</xdr:colOff>
      <xdr:row>25</xdr:row>
      <xdr:rowOff>161925</xdr:rowOff>
    </xdr:from>
    <xdr:to>
      <xdr:col>3</xdr:col>
      <xdr:colOff>352425</xdr:colOff>
      <xdr:row>27</xdr:row>
      <xdr:rowOff>9525</xdr:rowOff>
    </xdr:to>
    <xdr:grpSp>
      <xdr:nvGrpSpPr>
        <xdr:cNvPr id="29" name="Group 4980" hidden="1"/>
        <xdr:cNvGrpSpPr>
          <a:grpSpLocks/>
        </xdr:cNvGrpSpPr>
      </xdr:nvGrpSpPr>
      <xdr:grpSpPr>
        <a:xfrm>
          <a:off x="1304925" y="6172200"/>
          <a:ext cx="1571625" cy="228600"/>
          <a:chOff x="292" y="0"/>
          <a:chExt cx="2895316" cy="4676775"/>
        </a:xfrm>
        <a:solidFill>
          <a:srgbClr val="FFFFFF"/>
        </a:solidFill>
      </xdr:grpSpPr>
    </xdr:grpSp>
    <xdr:clientData/>
  </xdr:twoCellAnchor>
  <xdr:twoCellAnchor>
    <xdr:from>
      <xdr:col>1</xdr:col>
      <xdr:colOff>57150</xdr:colOff>
      <xdr:row>26</xdr:row>
      <xdr:rowOff>161925</xdr:rowOff>
    </xdr:from>
    <xdr:to>
      <xdr:col>3</xdr:col>
      <xdr:colOff>352425</xdr:colOff>
      <xdr:row>28</xdr:row>
      <xdr:rowOff>0</xdr:rowOff>
    </xdr:to>
    <xdr:grpSp>
      <xdr:nvGrpSpPr>
        <xdr:cNvPr id="33" name="Group 4981" hidden="1"/>
        <xdr:cNvGrpSpPr>
          <a:grpSpLocks/>
        </xdr:cNvGrpSpPr>
      </xdr:nvGrpSpPr>
      <xdr:grpSpPr>
        <a:xfrm>
          <a:off x="1304925" y="6362700"/>
          <a:ext cx="1571625" cy="219075"/>
          <a:chOff x="292" y="0"/>
          <a:chExt cx="2895316" cy="4676775"/>
        </a:xfrm>
        <a:solidFill>
          <a:srgbClr val="FFFFFF"/>
        </a:solidFill>
      </xdr:grpSpPr>
    </xdr:grpSp>
    <xdr:clientData/>
  </xdr:twoCellAnchor>
  <xdr:twoCellAnchor>
    <xdr:from>
      <xdr:col>1</xdr:col>
      <xdr:colOff>57150</xdr:colOff>
      <xdr:row>27</xdr:row>
      <xdr:rowOff>161925</xdr:rowOff>
    </xdr:from>
    <xdr:to>
      <xdr:col>3</xdr:col>
      <xdr:colOff>352425</xdr:colOff>
      <xdr:row>29</xdr:row>
      <xdr:rowOff>0</xdr:rowOff>
    </xdr:to>
    <xdr:grpSp>
      <xdr:nvGrpSpPr>
        <xdr:cNvPr id="37" name="Group 4982" hidden="1"/>
        <xdr:cNvGrpSpPr>
          <a:grpSpLocks/>
        </xdr:cNvGrpSpPr>
      </xdr:nvGrpSpPr>
      <xdr:grpSpPr>
        <a:xfrm>
          <a:off x="1304925" y="6553200"/>
          <a:ext cx="1571625" cy="219075"/>
          <a:chOff x="292" y="0"/>
          <a:chExt cx="2895316" cy="4676775"/>
        </a:xfrm>
        <a:solidFill>
          <a:srgbClr val="FFFFFF"/>
        </a:solidFill>
      </xdr:grpSpPr>
    </xdr:grpSp>
    <xdr:clientData/>
  </xdr:twoCellAnchor>
  <xdr:twoCellAnchor>
    <xdr:from>
      <xdr:col>1</xdr:col>
      <xdr:colOff>57150</xdr:colOff>
      <xdr:row>28</xdr:row>
      <xdr:rowOff>161925</xdr:rowOff>
    </xdr:from>
    <xdr:to>
      <xdr:col>3</xdr:col>
      <xdr:colOff>352425</xdr:colOff>
      <xdr:row>30</xdr:row>
      <xdr:rowOff>0</xdr:rowOff>
    </xdr:to>
    <xdr:grpSp>
      <xdr:nvGrpSpPr>
        <xdr:cNvPr id="41" name="Group 4983" hidden="1"/>
        <xdr:cNvGrpSpPr>
          <a:grpSpLocks/>
        </xdr:cNvGrpSpPr>
      </xdr:nvGrpSpPr>
      <xdr:grpSpPr>
        <a:xfrm>
          <a:off x="1304925" y="6743700"/>
          <a:ext cx="1571625" cy="219075"/>
          <a:chOff x="292" y="0"/>
          <a:chExt cx="2895316" cy="4676775"/>
        </a:xfrm>
        <a:solidFill>
          <a:srgbClr val="FFFFFF"/>
        </a:solidFill>
      </xdr:grpSpPr>
    </xdr:grpSp>
    <xdr:clientData/>
  </xdr:twoCellAnchor>
  <xdr:twoCellAnchor>
    <xdr:from>
      <xdr:col>1</xdr:col>
      <xdr:colOff>57150</xdr:colOff>
      <xdr:row>29</xdr:row>
      <xdr:rowOff>161925</xdr:rowOff>
    </xdr:from>
    <xdr:to>
      <xdr:col>3</xdr:col>
      <xdr:colOff>352425</xdr:colOff>
      <xdr:row>31</xdr:row>
      <xdr:rowOff>0</xdr:rowOff>
    </xdr:to>
    <xdr:grpSp>
      <xdr:nvGrpSpPr>
        <xdr:cNvPr id="45" name="Group 4984" hidden="1"/>
        <xdr:cNvGrpSpPr>
          <a:grpSpLocks/>
        </xdr:cNvGrpSpPr>
      </xdr:nvGrpSpPr>
      <xdr:grpSpPr>
        <a:xfrm>
          <a:off x="1304925" y="6934200"/>
          <a:ext cx="1571625" cy="219075"/>
          <a:chOff x="292" y="0"/>
          <a:chExt cx="2895316" cy="4676775"/>
        </a:xfrm>
        <a:solidFill>
          <a:srgbClr val="FFFFFF"/>
        </a:solidFill>
      </xdr:grpSpPr>
    </xdr:grpSp>
    <xdr:clientData/>
  </xdr:twoCellAnchor>
  <xdr:twoCellAnchor>
    <xdr:from>
      <xdr:col>1</xdr:col>
      <xdr:colOff>57150</xdr:colOff>
      <xdr:row>30</xdr:row>
      <xdr:rowOff>161925</xdr:rowOff>
    </xdr:from>
    <xdr:to>
      <xdr:col>3</xdr:col>
      <xdr:colOff>352425</xdr:colOff>
      <xdr:row>32</xdr:row>
      <xdr:rowOff>0</xdr:rowOff>
    </xdr:to>
    <xdr:grpSp>
      <xdr:nvGrpSpPr>
        <xdr:cNvPr id="49" name="Group 4985" hidden="1"/>
        <xdr:cNvGrpSpPr>
          <a:grpSpLocks/>
        </xdr:cNvGrpSpPr>
      </xdr:nvGrpSpPr>
      <xdr:grpSpPr>
        <a:xfrm>
          <a:off x="1304925" y="7124700"/>
          <a:ext cx="1571625" cy="219075"/>
          <a:chOff x="291" y="0"/>
          <a:chExt cx="2895317" cy="6962775"/>
        </a:xfrm>
        <a:solidFill>
          <a:srgbClr val="FFFFFF"/>
        </a:solidFill>
      </xdr:grpSpPr>
    </xdr:grpSp>
    <xdr:clientData/>
  </xdr:twoCellAnchor>
  <xdr:twoCellAnchor>
    <xdr:from>
      <xdr:col>1</xdr:col>
      <xdr:colOff>57150</xdr:colOff>
      <xdr:row>31</xdr:row>
      <xdr:rowOff>161925</xdr:rowOff>
    </xdr:from>
    <xdr:to>
      <xdr:col>3</xdr:col>
      <xdr:colOff>352425</xdr:colOff>
      <xdr:row>33</xdr:row>
      <xdr:rowOff>0</xdr:rowOff>
    </xdr:to>
    <xdr:grpSp>
      <xdr:nvGrpSpPr>
        <xdr:cNvPr id="53" name="Group 4986" hidden="1"/>
        <xdr:cNvGrpSpPr>
          <a:grpSpLocks/>
        </xdr:cNvGrpSpPr>
      </xdr:nvGrpSpPr>
      <xdr:grpSpPr>
        <a:xfrm>
          <a:off x="1304925" y="7315200"/>
          <a:ext cx="1571625" cy="219075"/>
          <a:chOff x="291" y="0"/>
          <a:chExt cx="2895317" cy="6962775"/>
        </a:xfrm>
        <a:solidFill>
          <a:srgbClr val="FFFFFF"/>
        </a:solidFill>
      </xdr:grpSpPr>
    </xdr:grpSp>
    <xdr:clientData/>
  </xdr:twoCellAnchor>
  <xdr:twoCellAnchor>
    <xdr:from>
      <xdr:col>1</xdr:col>
      <xdr:colOff>57150</xdr:colOff>
      <xdr:row>32</xdr:row>
      <xdr:rowOff>161925</xdr:rowOff>
    </xdr:from>
    <xdr:to>
      <xdr:col>3</xdr:col>
      <xdr:colOff>352425</xdr:colOff>
      <xdr:row>34</xdr:row>
      <xdr:rowOff>0</xdr:rowOff>
    </xdr:to>
    <xdr:grpSp>
      <xdr:nvGrpSpPr>
        <xdr:cNvPr id="57" name="Group 4987" hidden="1"/>
        <xdr:cNvGrpSpPr>
          <a:grpSpLocks/>
        </xdr:cNvGrpSpPr>
      </xdr:nvGrpSpPr>
      <xdr:grpSpPr>
        <a:xfrm>
          <a:off x="1304925" y="7505700"/>
          <a:ext cx="1571625" cy="219075"/>
          <a:chOff x="291" y="0"/>
          <a:chExt cx="2895317" cy="6962775"/>
        </a:xfrm>
        <a:solidFill>
          <a:srgbClr val="FFFFFF"/>
        </a:solidFill>
      </xdr:grpSpPr>
    </xdr:grpSp>
    <xdr:clientData/>
  </xdr:twoCellAnchor>
  <xdr:twoCellAnchor>
    <xdr:from>
      <xdr:col>1</xdr:col>
      <xdr:colOff>57150</xdr:colOff>
      <xdr:row>33</xdr:row>
      <xdr:rowOff>161925</xdr:rowOff>
    </xdr:from>
    <xdr:to>
      <xdr:col>3</xdr:col>
      <xdr:colOff>352425</xdr:colOff>
      <xdr:row>35</xdr:row>
      <xdr:rowOff>0</xdr:rowOff>
    </xdr:to>
    <xdr:grpSp>
      <xdr:nvGrpSpPr>
        <xdr:cNvPr id="61" name="Group 4988" hidden="1"/>
        <xdr:cNvGrpSpPr>
          <a:grpSpLocks/>
        </xdr:cNvGrpSpPr>
      </xdr:nvGrpSpPr>
      <xdr:grpSpPr>
        <a:xfrm>
          <a:off x="1304925" y="7696200"/>
          <a:ext cx="1571625" cy="219075"/>
          <a:chOff x="291" y="0"/>
          <a:chExt cx="2895317" cy="6962775"/>
        </a:xfrm>
        <a:solidFill>
          <a:srgbClr val="FFFFFF"/>
        </a:solidFill>
      </xdr:grpSpPr>
    </xdr:grpSp>
    <xdr:clientData/>
  </xdr:twoCellAnchor>
  <xdr:twoCellAnchor>
    <xdr:from>
      <xdr:col>1</xdr:col>
      <xdr:colOff>57150</xdr:colOff>
      <xdr:row>36</xdr:row>
      <xdr:rowOff>161925</xdr:rowOff>
    </xdr:from>
    <xdr:to>
      <xdr:col>3</xdr:col>
      <xdr:colOff>352425</xdr:colOff>
      <xdr:row>38</xdr:row>
      <xdr:rowOff>0</xdr:rowOff>
    </xdr:to>
    <xdr:grpSp>
      <xdr:nvGrpSpPr>
        <xdr:cNvPr id="65" name="Group 4991" hidden="1"/>
        <xdr:cNvGrpSpPr>
          <a:grpSpLocks/>
        </xdr:cNvGrpSpPr>
      </xdr:nvGrpSpPr>
      <xdr:grpSpPr>
        <a:xfrm>
          <a:off x="1304925" y="8267700"/>
          <a:ext cx="1571625" cy="219075"/>
          <a:chOff x="291" y="0"/>
          <a:chExt cx="2895317" cy="6962775"/>
        </a:xfrm>
        <a:solidFill>
          <a:srgbClr val="FFFFFF"/>
        </a:solidFill>
      </xdr:grpSpPr>
    </xdr:grpSp>
    <xdr:clientData/>
  </xdr:twoCellAnchor>
  <xdr:twoCellAnchor>
    <xdr:from>
      <xdr:col>1</xdr:col>
      <xdr:colOff>57150</xdr:colOff>
      <xdr:row>37</xdr:row>
      <xdr:rowOff>161925</xdr:rowOff>
    </xdr:from>
    <xdr:to>
      <xdr:col>3</xdr:col>
      <xdr:colOff>352425</xdr:colOff>
      <xdr:row>39</xdr:row>
      <xdr:rowOff>0</xdr:rowOff>
    </xdr:to>
    <xdr:grpSp>
      <xdr:nvGrpSpPr>
        <xdr:cNvPr id="69" name="Group 4992" hidden="1"/>
        <xdr:cNvGrpSpPr>
          <a:grpSpLocks/>
        </xdr:cNvGrpSpPr>
      </xdr:nvGrpSpPr>
      <xdr:grpSpPr>
        <a:xfrm>
          <a:off x="1304925" y="8458200"/>
          <a:ext cx="1571625" cy="219075"/>
          <a:chOff x="291" y="0"/>
          <a:chExt cx="2895317" cy="6962775"/>
        </a:xfrm>
        <a:solidFill>
          <a:srgbClr val="FFFFFF"/>
        </a:solidFill>
      </xdr:grpSpPr>
    </xdr:grpSp>
    <xdr:clientData/>
  </xdr:twoCellAnchor>
  <xdr:twoCellAnchor>
    <xdr:from>
      <xdr:col>1</xdr:col>
      <xdr:colOff>57150</xdr:colOff>
      <xdr:row>38</xdr:row>
      <xdr:rowOff>161925</xdr:rowOff>
    </xdr:from>
    <xdr:to>
      <xdr:col>3</xdr:col>
      <xdr:colOff>352425</xdr:colOff>
      <xdr:row>40</xdr:row>
      <xdr:rowOff>0</xdr:rowOff>
    </xdr:to>
    <xdr:grpSp>
      <xdr:nvGrpSpPr>
        <xdr:cNvPr id="73" name="Group 4993" hidden="1"/>
        <xdr:cNvGrpSpPr>
          <a:grpSpLocks/>
        </xdr:cNvGrpSpPr>
      </xdr:nvGrpSpPr>
      <xdr:grpSpPr>
        <a:xfrm>
          <a:off x="1304925" y="8648700"/>
          <a:ext cx="1571625" cy="219075"/>
          <a:chOff x="291" y="0"/>
          <a:chExt cx="2895317" cy="6962775"/>
        </a:xfrm>
        <a:solidFill>
          <a:srgbClr val="FFFFFF"/>
        </a:solidFill>
      </xdr:grpSpPr>
    </xdr:grpSp>
    <xdr:clientData/>
  </xdr:twoCellAnchor>
  <xdr:twoCellAnchor>
    <xdr:from>
      <xdr:col>1</xdr:col>
      <xdr:colOff>57150</xdr:colOff>
      <xdr:row>39</xdr:row>
      <xdr:rowOff>161925</xdr:rowOff>
    </xdr:from>
    <xdr:to>
      <xdr:col>3</xdr:col>
      <xdr:colOff>352425</xdr:colOff>
      <xdr:row>41</xdr:row>
      <xdr:rowOff>0</xdr:rowOff>
    </xdr:to>
    <xdr:grpSp>
      <xdr:nvGrpSpPr>
        <xdr:cNvPr id="77" name="Group 4994" hidden="1"/>
        <xdr:cNvGrpSpPr>
          <a:grpSpLocks/>
        </xdr:cNvGrpSpPr>
      </xdr:nvGrpSpPr>
      <xdr:grpSpPr>
        <a:xfrm>
          <a:off x="1304925" y="8839200"/>
          <a:ext cx="1571625" cy="219075"/>
          <a:chOff x="291" y="0"/>
          <a:chExt cx="2895317" cy="6962775"/>
        </a:xfrm>
        <a:solidFill>
          <a:srgbClr val="FFFFFF"/>
        </a:solidFill>
      </xdr:grpSpPr>
    </xdr:grpSp>
    <xdr:clientData/>
  </xdr:twoCellAnchor>
  <xdr:twoCellAnchor>
    <xdr:from>
      <xdr:col>1</xdr:col>
      <xdr:colOff>57150</xdr:colOff>
      <xdr:row>40</xdr:row>
      <xdr:rowOff>161925</xdr:rowOff>
    </xdr:from>
    <xdr:to>
      <xdr:col>3</xdr:col>
      <xdr:colOff>352425</xdr:colOff>
      <xdr:row>42</xdr:row>
      <xdr:rowOff>0</xdr:rowOff>
    </xdr:to>
    <xdr:grpSp>
      <xdr:nvGrpSpPr>
        <xdr:cNvPr id="81" name="Group 4995" hidden="1"/>
        <xdr:cNvGrpSpPr>
          <a:grpSpLocks/>
        </xdr:cNvGrpSpPr>
      </xdr:nvGrpSpPr>
      <xdr:grpSpPr>
        <a:xfrm>
          <a:off x="1304925" y="9029700"/>
          <a:ext cx="1571625" cy="219075"/>
          <a:chOff x="291" y="0"/>
          <a:chExt cx="2895317" cy="6962775"/>
        </a:xfrm>
        <a:solidFill>
          <a:srgbClr val="FFFFFF"/>
        </a:solidFill>
      </xdr:grpSpPr>
    </xdr:grpSp>
    <xdr:clientData/>
  </xdr:twoCellAnchor>
  <xdr:twoCellAnchor>
    <xdr:from>
      <xdr:col>1</xdr:col>
      <xdr:colOff>57150</xdr:colOff>
      <xdr:row>41</xdr:row>
      <xdr:rowOff>161925</xdr:rowOff>
    </xdr:from>
    <xdr:to>
      <xdr:col>3</xdr:col>
      <xdr:colOff>352425</xdr:colOff>
      <xdr:row>43</xdr:row>
      <xdr:rowOff>0</xdr:rowOff>
    </xdr:to>
    <xdr:grpSp>
      <xdr:nvGrpSpPr>
        <xdr:cNvPr id="85" name="Group 4996" hidden="1"/>
        <xdr:cNvGrpSpPr>
          <a:grpSpLocks/>
        </xdr:cNvGrpSpPr>
      </xdr:nvGrpSpPr>
      <xdr:grpSpPr>
        <a:xfrm>
          <a:off x="1304925" y="9220200"/>
          <a:ext cx="1571625" cy="219075"/>
          <a:chOff x="291" y="0"/>
          <a:chExt cx="2895317" cy="6962775"/>
        </a:xfrm>
        <a:solidFill>
          <a:srgbClr val="FFFFFF"/>
        </a:solidFill>
      </xdr:grpSpPr>
    </xdr:grpSp>
    <xdr:clientData/>
  </xdr:twoCellAnchor>
  <xdr:twoCellAnchor>
    <xdr:from>
      <xdr:col>1</xdr:col>
      <xdr:colOff>57150</xdr:colOff>
      <xdr:row>42</xdr:row>
      <xdr:rowOff>161925</xdr:rowOff>
    </xdr:from>
    <xdr:to>
      <xdr:col>3</xdr:col>
      <xdr:colOff>352425</xdr:colOff>
      <xdr:row>44</xdr:row>
      <xdr:rowOff>0</xdr:rowOff>
    </xdr:to>
    <xdr:grpSp>
      <xdr:nvGrpSpPr>
        <xdr:cNvPr id="89" name="Group 4997" hidden="1"/>
        <xdr:cNvGrpSpPr>
          <a:grpSpLocks/>
        </xdr:cNvGrpSpPr>
      </xdr:nvGrpSpPr>
      <xdr:grpSpPr>
        <a:xfrm>
          <a:off x="1304925" y="9410700"/>
          <a:ext cx="1571625" cy="219075"/>
          <a:chOff x="291" y="0"/>
          <a:chExt cx="2895317" cy="6962775"/>
        </a:xfrm>
        <a:solidFill>
          <a:srgbClr val="FFFFFF"/>
        </a:solidFill>
      </xdr:grpSpPr>
    </xdr:grpSp>
    <xdr:clientData/>
  </xdr:twoCellAnchor>
  <xdr:twoCellAnchor>
    <xdr:from>
      <xdr:col>1</xdr:col>
      <xdr:colOff>57150</xdr:colOff>
      <xdr:row>43</xdr:row>
      <xdr:rowOff>161925</xdr:rowOff>
    </xdr:from>
    <xdr:to>
      <xdr:col>3</xdr:col>
      <xdr:colOff>352425</xdr:colOff>
      <xdr:row>45</xdr:row>
      <xdr:rowOff>0</xdr:rowOff>
    </xdr:to>
    <xdr:grpSp>
      <xdr:nvGrpSpPr>
        <xdr:cNvPr id="93" name="Group 4998" hidden="1"/>
        <xdr:cNvGrpSpPr>
          <a:grpSpLocks/>
        </xdr:cNvGrpSpPr>
      </xdr:nvGrpSpPr>
      <xdr:grpSpPr>
        <a:xfrm>
          <a:off x="1304925" y="9601200"/>
          <a:ext cx="1571625" cy="219075"/>
          <a:chOff x="291" y="0"/>
          <a:chExt cx="2895317" cy="6962775"/>
        </a:xfrm>
        <a:solidFill>
          <a:srgbClr val="FFFFFF"/>
        </a:solidFill>
      </xdr:grpSpPr>
    </xdr:grpSp>
    <xdr:clientData/>
  </xdr:twoCellAnchor>
  <xdr:twoCellAnchor>
    <xdr:from>
      <xdr:col>1</xdr:col>
      <xdr:colOff>57150</xdr:colOff>
      <xdr:row>44</xdr:row>
      <xdr:rowOff>161925</xdr:rowOff>
    </xdr:from>
    <xdr:to>
      <xdr:col>3</xdr:col>
      <xdr:colOff>352425</xdr:colOff>
      <xdr:row>46</xdr:row>
      <xdr:rowOff>0</xdr:rowOff>
    </xdr:to>
    <xdr:grpSp>
      <xdr:nvGrpSpPr>
        <xdr:cNvPr id="97" name="Group 4999" hidden="1"/>
        <xdr:cNvGrpSpPr>
          <a:grpSpLocks/>
        </xdr:cNvGrpSpPr>
      </xdr:nvGrpSpPr>
      <xdr:grpSpPr>
        <a:xfrm>
          <a:off x="1304925" y="9791700"/>
          <a:ext cx="1571625" cy="219075"/>
          <a:chOff x="291" y="0"/>
          <a:chExt cx="2895317" cy="6962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101" name="Group 5000"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105" name="Group 5001"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109" name="Group 5002"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113" name="Group 5003"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117" name="Group 5004"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121" name="Group 5005"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125" name="Group 5006"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129" name="Group 5007"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57150</xdr:colOff>
      <xdr:row>53</xdr:row>
      <xdr:rowOff>161925</xdr:rowOff>
    </xdr:from>
    <xdr:to>
      <xdr:col>3</xdr:col>
      <xdr:colOff>352425</xdr:colOff>
      <xdr:row>55</xdr:row>
      <xdr:rowOff>0</xdr:rowOff>
    </xdr:to>
    <xdr:grpSp>
      <xdr:nvGrpSpPr>
        <xdr:cNvPr id="133" name="Group 5008" hidden="1"/>
        <xdr:cNvGrpSpPr>
          <a:grpSpLocks/>
        </xdr:cNvGrpSpPr>
      </xdr:nvGrpSpPr>
      <xdr:grpSpPr>
        <a:xfrm>
          <a:off x="1304925" y="11506200"/>
          <a:ext cx="1571625" cy="219075"/>
          <a:chOff x="291" y="0"/>
          <a:chExt cx="2895317" cy="6962775"/>
        </a:xfrm>
        <a:solidFill>
          <a:srgbClr val="FFFFFF"/>
        </a:solidFill>
      </xdr:grpSpPr>
    </xdr:grpSp>
    <xdr:clientData/>
  </xdr:twoCellAnchor>
  <xdr:twoCellAnchor>
    <xdr:from>
      <xdr:col>1</xdr:col>
      <xdr:colOff>57150</xdr:colOff>
      <xdr:row>54</xdr:row>
      <xdr:rowOff>161925</xdr:rowOff>
    </xdr:from>
    <xdr:to>
      <xdr:col>3</xdr:col>
      <xdr:colOff>352425</xdr:colOff>
      <xdr:row>56</xdr:row>
      <xdr:rowOff>0</xdr:rowOff>
    </xdr:to>
    <xdr:grpSp>
      <xdr:nvGrpSpPr>
        <xdr:cNvPr id="137" name="Group 5009" hidden="1"/>
        <xdr:cNvGrpSpPr>
          <a:grpSpLocks/>
        </xdr:cNvGrpSpPr>
      </xdr:nvGrpSpPr>
      <xdr:grpSpPr>
        <a:xfrm>
          <a:off x="1304925" y="11696700"/>
          <a:ext cx="1571625" cy="219075"/>
          <a:chOff x="291" y="0"/>
          <a:chExt cx="2895317" cy="6962775"/>
        </a:xfrm>
        <a:solidFill>
          <a:srgbClr val="FFFFFF"/>
        </a:solidFill>
      </xdr:grpSpPr>
    </xdr:grpSp>
    <xdr:clientData/>
  </xdr:twoCellAnchor>
  <xdr:twoCellAnchor>
    <xdr:from>
      <xdr:col>1</xdr:col>
      <xdr:colOff>57150</xdr:colOff>
      <xdr:row>55</xdr:row>
      <xdr:rowOff>161925</xdr:rowOff>
    </xdr:from>
    <xdr:to>
      <xdr:col>3</xdr:col>
      <xdr:colOff>352425</xdr:colOff>
      <xdr:row>57</xdr:row>
      <xdr:rowOff>0</xdr:rowOff>
    </xdr:to>
    <xdr:grpSp>
      <xdr:nvGrpSpPr>
        <xdr:cNvPr id="141" name="Group 5010" hidden="1"/>
        <xdr:cNvGrpSpPr>
          <a:grpSpLocks/>
        </xdr:cNvGrpSpPr>
      </xdr:nvGrpSpPr>
      <xdr:grpSpPr>
        <a:xfrm>
          <a:off x="1304925" y="11887200"/>
          <a:ext cx="1571625" cy="219075"/>
          <a:chOff x="291" y="0"/>
          <a:chExt cx="2895317" cy="6962775"/>
        </a:xfrm>
        <a:solidFill>
          <a:srgbClr val="FFFFFF"/>
        </a:solidFill>
      </xdr:grpSpPr>
    </xdr:grpSp>
    <xdr:clientData/>
  </xdr:twoCellAnchor>
  <xdr:twoCellAnchor>
    <xdr:from>
      <xdr:col>1</xdr:col>
      <xdr:colOff>57150</xdr:colOff>
      <xdr:row>56</xdr:row>
      <xdr:rowOff>161925</xdr:rowOff>
    </xdr:from>
    <xdr:to>
      <xdr:col>3</xdr:col>
      <xdr:colOff>352425</xdr:colOff>
      <xdr:row>58</xdr:row>
      <xdr:rowOff>0</xdr:rowOff>
    </xdr:to>
    <xdr:grpSp>
      <xdr:nvGrpSpPr>
        <xdr:cNvPr id="145" name="Group 5011" hidden="1"/>
        <xdr:cNvGrpSpPr>
          <a:grpSpLocks/>
        </xdr:cNvGrpSpPr>
      </xdr:nvGrpSpPr>
      <xdr:grpSpPr>
        <a:xfrm>
          <a:off x="1304925" y="12077700"/>
          <a:ext cx="1571625" cy="219075"/>
          <a:chOff x="291" y="0"/>
          <a:chExt cx="2895317" cy="6962775"/>
        </a:xfrm>
        <a:solidFill>
          <a:srgbClr val="FFFFFF"/>
        </a:solidFill>
      </xdr:grpSpPr>
    </xdr:grpSp>
    <xdr:clientData/>
  </xdr:twoCellAnchor>
  <xdr:twoCellAnchor>
    <xdr:from>
      <xdr:col>1</xdr:col>
      <xdr:colOff>57150</xdr:colOff>
      <xdr:row>57</xdr:row>
      <xdr:rowOff>161925</xdr:rowOff>
    </xdr:from>
    <xdr:to>
      <xdr:col>3</xdr:col>
      <xdr:colOff>352425</xdr:colOff>
      <xdr:row>59</xdr:row>
      <xdr:rowOff>0</xdr:rowOff>
    </xdr:to>
    <xdr:grpSp>
      <xdr:nvGrpSpPr>
        <xdr:cNvPr id="149" name="Group 5012" hidden="1"/>
        <xdr:cNvGrpSpPr>
          <a:grpSpLocks/>
        </xdr:cNvGrpSpPr>
      </xdr:nvGrpSpPr>
      <xdr:grpSpPr>
        <a:xfrm>
          <a:off x="1304925" y="12268200"/>
          <a:ext cx="1571625" cy="219075"/>
          <a:chOff x="291" y="0"/>
          <a:chExt cx="2895317" cy="6962775"/>
        </a:xfrm>
        <a:solidFill>
          <a:srgbClr val="FFFFFF"/>
        </a:solidFill>
      </xdr:grpSpPr>
    </xdr:grpSp>
    <xdr:clientData/>
  </xdr:twoCellAnchor>
  <xdr:twoCellAnchor>
    <xdr:from>
      <xdr:col>1</xdr:col>
      <xdr:colOff>57150</xdr:colOff>
      <xdr:row>58</xdr:row>
      <xdr:rowOff>161925</xdr:rowOff>
    </xdr:from>
    <xdr:to>
      <xdr:col>3</xdr:col>
      <xdr:colOff>352425</xdr:colOff>
      <xdr:row>60</xdr:row>
      <xdr:rowOff>0</xdr:rowOff>
    </xdr:to>
    <xdr:grpSp>
      <xdr:nvGrpSpPr>
        <xdr:cNvPr id="153" name="Group 5013" hidden="1"/>
        <xdr:cNvGrpSpPr>
          <a:grpSpLocks/>
        </xdr:cNvGrpSpPr>
      </xdr:nvGrpSpPr>
      <xdr:grpSpPr>
        <a:xfrm>
          <a:off x="1304925" y="12458700"/>
          <a:ext cx="1571625" cy="219075"/>
          <a:chOff x="291" y="0"/>
          <a:chExt cx="2895317" cy="6962775"/>
        </a:xfrm>
        <a:solidFill>
          <a:srgbClr val="FFFFFF"/>
        </a:solidFill>
      </xdr:grpSpPr>
    </xdr:grpSp>
    <xdr:clientData/>
  </xdr:twoCellAnchor>
  <xdr:twoCellAnchor>
    <xdr:from>
      <xdr:col>1</xdr:col>
      <xdr:colOff>57150</xdr:colOff>
      <xdr:row>59</xdr:row>
      <xdr:rowOff>161925</xdr:rowOff>
    </xdr:from>
    <xdr:to>
      <xdr:col>3</xdr:col>
      <xdr:colOff>352425</xdr:colOff>
      <xdr:row>61</xdr:row>
      <xdr:rowOff>0</xdr:rowOff>
    </xdr:to>
    <xdr:grpSp>
      <xdr:nvGrpSpPr>
        <xdr:cNvPr id="157" name="Group 5014" hidden="1"/>
        <xdr:cNvGrpSpPr>
          <a:grpSpLocks/>
        </xdr:cNvGrpSpPr>
      </xdr:nvGrpSpPr>
      <xdr:grpSpPr>
        <a:xfrm>
          <a:off x="1304925" y="12649200"/>
          <a:ext cx="1571625" cy="219075"/>
          <a:chOff x="291" y="0"/>
          <a:chExt cx="2895317" cy="6962775"/>
        </a:xfrm>
        <a:solidFill>
          <a:srgbClr val="FFFFFF"/>
        </a:solidFill>
      </xdr:grpSpPr>
    </xdr:grpSp>
    <xdr:clientData/>
  </xdr:twoCellAnchor>
  <xdr:twoCellAnchor>
    <xdr:from>
      <xdr:col>1</xdr:col>
      <xdr:colOff>57150</xdr:colOff>
      <xdr:row>61</xdr:row>
      <xdr:rowOff>0</xdr:rowOff>
    </xdr:from>
    <xdr:to>
      <xdr:col>3</xdr:col>
      <xdr:colOff>352425</xdr:colOff>
      <xdr:row>61</xdr:row>
      <xdr:rowOff>180975</xdr:rowOff>
    </xdr:to>
    <xdr:grpSp>
      <xdr:nvGrpSpPr>
        <xdr:cNvPr id="161" name="Group 5015" hidden="1"/>
        <xdr:cNvGrpSpPr>
          <a:grpSpLocks/>
        </xdr:cNvGrpSpPr>
      </xdr:nvGrpSpPr>
      <xdr:grpSpPr>
        <a:xfrm>
          <a:off x="1304925" y="12868275"/>
          <a:ext cx="1571625" cy="180975"/>
          <a:chOff x="291" y="0"/>
          <a:chExt cx="2895317" cy="6962775"/>
        </a:xfrm>
        <a:solidFill>
          <a:srgbClr val="FFFFFF"/>
        </a:solidFill>
      </xdr:grpSpPr>
    </xdr:grpSp>
    <xdr:clientData/>
  </xdr:twoCellAnchor>
  <xdr:twoCellAnchor>
    <xdr:from>
      <xdr:col>1</xdr:col>
      <xdr:colOff>57150</xdr:colOff>
      <xdr:row>61</xdr:row>
      <xdr:rowOff>161925</xdr:rowOff>
    </xdr:from>
    <xdr:to>
      <xdr:col>3</xdr:col>
      <xdr:colOff>352425</xdr:colOff>
      <xdr:row>63</xdr:row>
      <xdr:rowOff>0</xdr:rowOff>
    </xdr:to>
    <xdr:grpSp>
      <xdr:nvGrpSpPr>
        <xdr:cNvPr id="165" name="Group 5016" hidden="1"/>
        <xdr:cNvGrpSpPr>
          <a:grpSpLocks/>
        </xdr:cNvGrpSpPr>
      </xdr:nvGrpSpPr>
      <xdr:grpSpPr>
        <a:xfrm>
          <a:off x="1304925" y="13030200"/>
          <a:ext cx="1571625" cy="219075"/>
          <a:chOff x="291" y="0"/>
          <a:chExt cx="2895317" cy="6962775"/>
        </a:xfrm>
        <a:solidFill>
          <a:srgbClr val="FFFFFF"/>
        </a:solidFill>
      </xdr:grpSpPr>
    </xdr:grpSp>
    <xdr:clientData/>
  </xdr:twoCellAnchor>
  <xdr:twoCellAnchor>
    <xdr:from>
      <xdr:col>1</xdr:col>
      <xdr:colOff>57150</xdr:colOff>
      <xdr:row>62</xdr:row>
      <xdr:rowOff>161925</xdr:rowOff>
    </xdr:from>
    <xdr:to>
      <xdr:col>3</xdr:col>
      <xdr:colOff>352425</xdr:colOff>
      <xdr:row>64</xdr:row>
      <xdr:rowOff>0</xdr:rowOff>
    </xdr:to>
    <xdr:grpSp>
      <xdr:nvGrpSpPr>
        <xdr:cNvPr id="169" name="Group 5017" hidden="1"/>
        <xdr:cNvGrpSpPr>
          <a:grpSpLocks/>
        </xdr:cNvGrpSpPr>
      </xdr:nvGrpSpPr>
      <xdr:grpSpPr>
        <a:xfrm>
          <a:off x="1304925" y="13220700"/>
          <a:ext cx="1571625" cy="219075"/>
          <a:chOff x="291" y="0"/>
          <a:chExt cx="2895317" cy="6962775"/>
        </a:xfrm>
        <a:solidFill>
          <a:srgbClr val="FFFFFF"/>
        </a:solidFill>
      </xdr:grpSpPr>
    </xdr:grpSp>
    <xdr:clientData/>
  </xdr:twoCellAnchor>
  <xdr:twoCellAnchor>
    <xdr:from>
      <xdr:col>1</xdr:col>
      <xdr:colOff>57150</xdr:colOff>
      <xdr:row>63</xdr:row>
      <xdr:rowOff>161925</xdr:rowOff>
    </xdr:from>
    <xdr:to>
      <xdr:col>3</xdr:col>
      <xdr:colOff>352425</xdr:colOff>
      <xdr:row>65</xdr:row>
      <xdr:rowOff>0</xdr:rowOff>
    </xdr:to>
    <xdr:grpSp>
      <xdr:nvGrpSpPr>
        <xdr:cNvPr id="173" name="Group 5018" hidden="1"/>
        <xdr:cNvGrpSpPr>
          <a:grpSpLocks/>
        </xdr:cNvGrpSpPr>
      </xdr:nvGrpSpPr>
      <xdr:grpSpPr>
        <a:xfrm>
          <a:off x="1304925" y="13411200"/>
          <a:ext cx="1571625" cy="219075"/>
          <a:chOff x="291" y="0"/>
          <a:chExt cx="2895317" cy="6962775"/>
        </a:xfrm>
        <a:solidFill>
          <a:srgbClr val="FFFFFF"/>
        </a:solidFill>
      </xdr:grpSpPr>
    </xdr:grpSp>
    <xdr:clientData/>
  </xdr:twoCellAnchor>
  <xdr:twoCellAnchor>
    <xdr:from>
      <xdr:col>1</xdr:col>
      <xdr:colOff>57150</xdr:colOff>
      <xdr:row>64</xdr:row>
      <xdr:rowOff>161925</xdr:rowOff>
    </xdr:from>
    <xdr:to>
      <xdr:col>3</xdr:col>
      <xdr:colOff>352425</xdr:colOff>
      <xdr:row>66</xdr:row>
      <xdr:rowOff>0</xdr:rowOff>
    </xdr:to>
    <xdr:grpSp>
      <xdr:nvGrpSpPr>
        <xdr:cNvPr id="177" name="Group 5019" hidden="1"/>
        <xdr:cNvGrpSpPr>
          <a:grpSpLocks/>
        </xdr:cNvGrpSpPr>
      </xdr:nvGrpSpPr>
      <xdr:grpSpPr>
        <a:xfrm>
          <a:off x="1304925" y="13601700"/>
          <a:ext cx="1571625" cy="219075"/>
          <a:chOff x="291" y="0"/>
          <a:chExt cx="2895317" cy="6962775"/>
        </a:xfrm>
        <a:solidFill>
          <a:srgbClr val="FFFFFF"/>
        </a:solidFill>
      </xdr:grpSpPr>
    </xdr:grpSp>
    <xdr:clientData/>
  </xdr:twoCellAnchor>
  <xdr:twoCellAnchor>
    <xdr:from>
      <xdr:col>1</xdr:col>
      <xdr:colOff>57150</xdr:colOff>
      <xdr:row>65</xdr:row>
      <xdr:rowOff>161925</xdr:rowOff>
    </xdr:from>
    <xdr:to>
      <xdr:col>3</xdr:col>
      <xdr:colOff>352425</xdr:colOff>
      <xdr:row>67</xdr:row>
      <xdr:rowOff>0</xdr:rowOff>
    </xdr:to>
    <xdr:grpSp>
      <xdr:nvGrpSpPr>
        <xdr:cNvPr id="181" name="Group 5020" hidden="1"/>
        <xdr:cNvGrpSpPr>
          <a:grpSpLocks/>
        </xdr:cNvGrpSpPr>
      </xdr:nvGrpSpPr>
      <xdr:grpSpPr>
        <a:xfrm>
          <a:off x="1304925" y="13792200"/>
          <a:ext cx="1571625" cy="219075"/>
          <a:chOff x="291" y="0"/>
          <a:chExt cx="2895317" cy="6962775"/>
        </a:xfrm>
        <a:solidFill>
          <a:srgbClr val="FFFFFF"/>
        </a:solidFill>
      </xdr:grpSpPr>
    </xdr:grpSp>
    <xdr:clientData/>
  </xdr:twoCellAnchor>
  <xdr:twoCellAnchor>
    <xdr:from>
      <xdr:col>1</xdr:col>
      <xdr:colOff>57150</xdr:colOff>
      <xdr:row>66</xdr:row>
      <xdr:rowOff>161925</xdr:rowOff>
    </xdr:from>
    <xdr:to>
      <xdr:col>3</xdr:col>
      <xdr:colOff>352425</xdr:colOff>
      <xdr:row>68</xdr:row>
      <xdr:rowOff>0</xdr:rowOff>
    </xdr:to>
    <xdr:grpSp>
      <xdr:nvGrpSpPr>
        <xdr:cNvPr id="185" name="Group 5021" hidden="1"/>
        <xdr:cNvGrpSpPr>
          <a:grpSpLocks/>
        </xdr:cNvGrpSpPr>
      </xdr:nvGrpSpPr>
      <xdr:grpSpPr>
        <a:xfrm>
          <a:off x="1304925" y="13982700"/>
          <a:ext cx="1571625" cy="219075"/>
          <a:chOff x="291" y="0"/>
          <a:chExt cx="2895317" cy="6962775"/>
        </a:xfrm>
        <a:solidFill>
          <a:srgbClr val="FFFFFF"/>
        </a:solidFill>
      </xdr:grpSpPr>
    </xdr:grpSp>
    <xdr:clientData/>
  </xdr:twoCellAnchor>
  <xdr:twoCellAnchor>
    <xdr:from>
      <xdr:col>1</xdr:col>
      <xdr:colOff>57150</xdr:colOff>
      <xdr:row>67</xdr:row>
      <xdr:rowOff>161925</xdr:rowOff>
    </xdr:from>
    <xdr:to>
      <xdr:col>3</xdr:col>
      <xdr:colOff>352425</xdr:colOff>
      <xdr:row>69</xdr:row>
      <xdr:rowOff>0</xdr:rowOff>
    </xdr:to>
    <xdr:grpSp>
      <xdr:nvGrpSpPr>
        <xdr:cNvPr id="189" name="Group 5022" hidden="1"/>
        <xdr:cNvGrpSpPr>
          <a:grpSpLocks/>
        </xdr:cNvGrpSpPr>
      </xdr:nvGrpSpPr>
      <xdr:grpSpPr>
        <a:xfrm>
          <a:off x="1304925" y="14173200"/>
          <a:ext cx="1571625" cy="219075"/>
          <a:chOff x="291" y="0"/>
          <a:chExt cx="2895317" cy="6962775"/>
        </a:xfrm>
        <a:solidFill>
          <a:srgbClr val="FFFFFF"/>
        </a:solidFill>
      </xdr:grpSpPr>
    </xdr:grpSp>
    <xdr:clientData/>
  </xdr:twoCellAnchor>
  <xdr:twoCellAnchor>
    <xdr:from>
      <xdr:col>1</xdr:col>
      <xdr:colOff>57150</xdr:colOff>
      <xdr:row>68</xdr:row>
      <xdr:rowOff>161925</xdr:rowOff>
    </xdr:from>
    <xdr:to>
      <xdr:col>3</xdr:col>
      <xdr:colOff>352425</xdr:colOff>
      <xdr:row>70</xdr:row>
      <xdr:rowOff>0</xdr:rowOff>
    </xdr:to>
    <xdr:grpSp>
      <xdr:nvGrpSpPr>
        <xdr:cNvPr id="193" name="Group 5023" hidden="1"/>
        <xdr:cNvGrpSpPr>
          <a:grpSpLocks/>
        </xdr:cNvGrpSpPr>
      </xdr:nvGrpSpPr>
      <xdr:grpSpPr>
        <a:xfrm>
          <a:off x="1304925" y="14363700"/>
          <a:ext cx="1571625" cy="219075"/>
          <a:chOff x="291" y="0"/>
          <a:chExt cx="2895317" cy="6962775"/>
        </a:xfrm>
        <a:solidFill>
          <a:srgbClr val="FFFFFF"/>
        </a:solidFill>
      </xdr:grpSpPr>
    </xdr:grpSp>
    <xdr:clientData/>
  </xdr:twoCellAnchor>
  <xdr:twoCellAnchor>
    <xdr:from>
      <xdr:col>1</xdr:col>
      <xdr:colOff>57150</xdr:colOff>
      <xdr:row>69</xdr:row>
      <xdr:rowOff>161925</xdr:rowOff>
    </xdr:from>
    <xdr:to>
      <xdr:col>3</xdr:col>
      <xdr:colOff>352425</xdr:colOff>
      <xdr:row>71</xdr:row>
      <xdr:rowOff>0</xdr:rowOff>
    </xdr:to>
    <xdr:grpSp>
      <xdr:nvGrpSpPr>
        <xdr:cNvPr id="197" name="Group 5024" hidden="1"/>
        <xdr:cNvGrpSpPr>
          <a:grpSpLocks/>
        </xdr:cNvGrpSpPr>
      </xdr:nvGrpSpPr>
      <xdr:grpSpPr>
        <a:xfrm>
          <a:off x="1304925" y="14554200"/>
          <a:ext cx="1571625" cy="219075"/>
          <a:chOff x="291" y="0"/>
          <a:chExt cx="2895317" cy="6962775"/>
        </a:xfrm>
        <a:solidFill>
          <a:srgbClr val="FFFFFF"/>
        </a:solidFill>
      </xdr:grpSpPr>
    </xdr:grpSp>
    <xdr:clientData/>
  </xdr:twoCellAnchor>
  <xdr:twoCellAnchor>
    <xdr:from>
      <xdr:col>1</xdr:col>
      <xdr:colOff>57150</xdr:colOff>
      <xdr:row>70</xdr:row>
      <xdr:rowOff>161925</xdr:rowOff>
    </xdr:from>
    <xdr:to>
      <xdr:col>3</xdr:col>
      <xdr:colOff>352425</xdr:colOff>
      <xdr:row>72</xdr:row>
      <xdr:rowOff>0</xdr:rowOff>
    </xdr:to>
    <xdr:grpSp>
      <xdr:nvGrpSpPr>
        <xdr:cNvPr id="201" name="Group 5025" hidden="1"/>
        <xdr:cNvGrpSpPr>
          <a:grpSpLocks/>
        </xdr:cNvGrpSpPr>
      </xdr:nvGrpSpPr>
      <xdr:grpSpPr>
        <a:xfrm>
          <a:off x="1304925" y="14744700"/>
          <a:ext cx="1571625" cy="219075"/>
          <a:chOff x="291" y="0"/>
          <a:chExt cx="2895317" cy="6962775"/>
        </a:xfrm>
        <a:solidFill>
          <a:srgbClr val="FFFFFF"/>
        </a:solidFill>
      </xdr:grpSpPr>
    </xdr:grpSp>
    <xdr:clientData/>
  </xdr:twoCellAnchor>
  <xdr:twoCellAnchor>
    <xdr:from>
      <xdr:col>1</xdr:col>
      <xdr:colOff>57150</xdr:colOff>
      <xdr:row>71</xdr:row>
      <xdr:rowOff>161925</xdr:rowOff>
    </xdr:from>
    <xdr:to>
      <xdr:col>3</xdr:col>
      <xdr:colOff>352425</xdr:colOff>
      <xdr:row>73</xdr:row>
      <xdr:rowOff>0</xdr:rowOff>
    </xdr:to>
    <xdr:grpSp>
      <xdr:nvGrpSpPr>
        <xdr:cNvPr id="205" name="Group 5026" hidden="1"/>
        <xdr:cNvGrpSpPr>
          <a:grpSpLocks/>
        </xdr:cNvGrpSpPr>
      </xdr:nvGrpSpPr>
      <xdr:grpSpPr>
        <a:xfrm>
          <a:off x="1304925" y="14935200"/>
          <a:ext cx="1571625" cy="219075"/>
          <a:chOff x="291" y="0"/>
          <a:chExt cx="2895317" cy="6962775"/>
        </a:xfrm>
        <a:solidFill>
          <a:srgbClr val="FFFFFF"/>
        </a:solidFill>
      </xdr:grpSpPr>
    </xdr:grpSp>
    <xdr:clientData/>
  </xdr:twoCellAnchor>
  <xdr:twoCellAnchor>
    <xdr:from>
      <xdr:col>1</xdr:col>
      <xdr:colOff>57150</xdr:colOff>
      <xdr:row>72</xdr:row>
      <xdr:rowOff>161925</xdr:rowOff>
    </xdr:from>
    <xdr:to>
      <xdr:col>3</xdr:col>
      <xdr:colOff>352425</xdr:colOff>
      <xdr:row>74</xdr:row>
      <xdr:rowOff>0</xdr:rowOff>
    </xdr:to>
    <xdr:grpSp>
      <xdr:nvGrpSpPr>
        <xdr:cNvPr id="209" name="Group 5027" hidden="1"/>
        <xdr:cNvGrpSpPr>
          <a:grpSpLocks/>
        </xdr:cNvGrpSpPr>
      </xdr:nvGrpSpPr>
      <xdr:grpSpPr>
        <a:xfrm>
          <a:off x="1304925" y="15125700"/>
          <a:ext cx="1571625" cy="219075"/>
          <a:chOff x="291" y="0"/>
          <a:chExt cx="2895317" cy="6962775"/>
        </a:xfrm>
        <a:solidFill>
          <a:srgbClr val="FFFFFF"/>
        </a:solidFill>
      </xdr:grpSpPr>
    </xdr:grpSp>
    <xdr:clientData/>
  </xdr:twoCellAnchor>
  <xdr:twoCellAnchor>
    <xdr:from>
      <xdr:col>1</xdr:col>
      <xdr:colOff>57150</xdr:colOff>
      <xdr:row>73</xdr:row>
      <xdr:rowOff>161925</xdr:rowOff>
    </xdr:from>
    <xdr:to>
      <xdr:col>3</xdr:col>
      <xdr:colOff>352425</xdr:colOff>
      <xdr:row>75</xdr:row>
      <xdr:rowOff>0</xdr:rowOff>
    </xdr:to>
    <xdr:grpSp>
      <xdr:nvGrpSpPr>
        <xdr:cNvPr id="213" name="Group 5028" hidden="1"/>
        <xdr:cNvGrpSpPr>
          <a:grpSpLocks/>
        </xdr:cNvGrpSpPr>
      </xdr:nvGrpSpPr>
      <xdr:grpSpPr>
        <a:xfrm>
          <a:off x="1304925" y="15316200"/>
          <a:ext cx="1571625" cy="219075"/>
          <a:chOff x="291" y="0"/>
          <a:chExt cx="2895317" cy="6962775"/>
        </a:xfrm>
        <a:solidFill>
          <a:srgbClr val="FFFFFF"/>
        </a:solidFill>
      </xdr:grpSpPr>
    </xdr:grpSp>
    <xdr:clientData/>
  </xdr:twoCellAnchor>
  <xdr:twoCellAnchor>
    <xdr:from>
      <xdr:col>1</xdr:col>
      <xdr:colOff>57150</xdr:colOff>
      <xdr:row>74</xdr:row>
      <xdr:rowOff>161925</xdr:rowOff>
    </xdr:from>
    <xdr:to>
      <xdr:col>3</xdr:col>
      <xdr:colOff>352425</xdr:colOff>
      <xdr:row>76</xdr:row>
      <xdr:rowOff>0</xdr:rowOff>
    </xdr:to>
    <xdr:grpSp>
      <xdr:nvGrpSpPr>
        <xdr:cNvPr id="217" name="Group 5029" hidden="1"/>
        <xdr:cNvGrpSpPr>
          <a:grpSpLocks/>
        </xdr:cNvGrpSpPr>
      </xdr:nvGrpSpPr>
      <xdr:grpSpPr>
        <a:xfrm>
          <a:off x="1304925" y="15506700"/>
          <a:ext cx="1571625" cy="219075"/>
          <a:chOff x="291" y="0"/>
          <a:chExt cx="2895317" cy="6962775"/>
        </a:xfrm>
        <a:solidFill>
          <a:srgbClr val="FFFFFF"/>
        </a:solidFill>
      </xdr:grpSpPr>
    </xdr:grpSp>
    <xdr:clientData/>
  </xdr:twoCellAnchor>
  <xdr:twoCellAnchor>
    <xdr:from>
      <xdr:col>1</xdr:col>
      <xdr:colOff>57150</xdr:colOff>
      <xdr:row>75</xdr:row>
      <xdr:rowOff>161925</xdr:rowOff>
    </xdr:from>
    <xdr:to>
      <xdr:col>3</xdr:col>
      <xdr:colOff>352425</xdr:colOff>
      <xdr:row>77</xdr:row>
      <xdr:rowOff>0</xdr:rowOff>
    </xdr:to>
    <xdr:grpSp>
      <xdr:nvGrpSpPr>
        <xdr:cNvPr id="221" name="Group 5030" hidden="1"/>
        <xdr:cNvGrpSpPr>
          <a:grpSpLocks/>
        </xdr:cNvGrpSpPr>
      </xdr:nvGrpSpPr>
      <xdr:grpSpPr>
        <a:xfrm>
          <a:off x="1304925" y="15697200"/>
          <a:ext cx="1571625" cy="219075"/>
          <a:chOff x="291" y="0"/>
          <a:chExt cx="2895317" cy="6962775"/>
        </a:xfrm>
        <a:solidFill>
          <a:srgbClr val="FFFFFF"/>
        </a:solidFill>
      </xdr:grpSpPr>
    </xdr:grpSp>
    <xdr:clientData/>
  </xdr:twoCellAnchor>
  <xdr:twoCellAnchor>
    <xdr:from>
      <xdr:col>1</xdr:col>
      <xdr:colOff>57150</xdr:colOff>
      <xdr:row>76</xdr:row>
      <xdr:rowOff>161925</xdr:rowOff>
    </xdr:from>
    <xdr:to>
      <xdr:col>3</xdr:col>
      <xdr:colOff>352425</xdr:colOff>
      <xdr:row>78</xdr:row>
      <xdr:rowOff>0</xdr:rowOff>
    </xdr:to>
    <xdr:grpSp>
      <xdr:nvGrpSpPr>
        <xdr:cNvPr id="225" name="Group 5031" hidden="1"/>
        <xdr:cNvGrpSpPr>
          <a:grpSpLocks/>
        </xdr:cNvGrpSpPr>
      </xdr:nvGrpSpPr>
      <xdr:grpSpPr>
        <a:xfrm>
          <a:off x="1304925" y="15887700"/>
          <a:ext cx="1571625" cy="219075"/>
          <a:chOff x="291" y="0"/>
          <a:chExt cx="2895317" cy="6962775"/>
        </a:xfrm>
        <a:solidFill>
          <a:srgbClr val="FFFFFF"/>
        </a:solidFill>
      </xdr:grpSpPr>
    </xdr:grpSp>
    <xdr:clientData/>
  </xdr:twoCellAnchor>
  <xdr:twoCellAnchor>
    <xdr:from>
      <xdr:col>1</xdr:col>
      <xdr:colOff>57150</xdr:colOff>
      <xdr:row>77</xdr:row>
      <xdr:rowOff>161925</xdr:rowOff>
    </xdr:from>
    <xdr:to>
      <xdr:col>3</xdr:col>
      <xdr:colOff>352425</xdr:colOff>
      <xdr:row>79</xdr:row>
      <xdr:rowOff>0</xdr:rowOff>
    </xdr:to>
    <xdr:grpSp>
      <xdr:nvGrpSpPr>
        <xdr:cNvPr id="229" name="Group 5032" hidden="1"/>
        <xdr:cNvGrpSpPr>
          <a:grpSpLocks/>
        </xdr:cNvGrpSpPr>
      </xdr:nvGrpSpPr>
      <xdr:grpSpPr>
        <a:xfrm>
          <a:off x="1304925" y="16078200"/>
          <a:ext cx="1571625" cy="219075"/>
          <a:chOff x="291" y="0"/>
          <a:chExt cx="2895317" cy="6962775"/>
        </a:xfrm>
        <a:solidFill>
          <a:srgbClr val="FFFFFF"/>
        </a:solidFill>
      </xdr:grpSpPr>
    </xdr:grpSp>
    <xdr:clientData/>
  </xdr:twoCellAnchor>
  <xdr:twoCellAnchor>
    <xdr:from>
      <xdr:col>1</xdr:col>
      <xdr:colOff>57150</xdr:colOff>
      <xdr:row>78</xdr:row>
      <xdr:rowOff>161925</xdr:rowOff>
    </xdr:from>
    <xdr:to>
      <xdr:col>3</xdr:col>
      <xdr:colOff>352425</xdr:colOff>
      <xdr:row>80</xdr:row>
      <xdr:rowOff>0</xdr:rowOff>
    </xdr:to>
    <xdr:grpSp>
      <xdr:nvGrpSpPr>
        <xdr:cNvPr id="233" name="Group 5033" hidden="1"/>
        <xdr:cNvGrpSpPr>
          <a:grpSpLocks/>
        </xdr:cNvGrpSpPr>
      </xdr:nvGrpSpPr>
      <xdr:grpSpPr>
        <a:xfrm>
          <a:off x="1304925" y="16268700"/>
          <a:ext cx="1571625" cy="219075"/>
          <a:chOff x="291" y="0"/>
          <a:chExt cx="2895317" cy="6962775"/>
        </a:xfrm>
        <a:solidFill>
          <a:srgbClr val="FFFFFF"/>
        </a:solidFill>
      </xdr:grpSpPr>
    </xdr:grpSp>
    <xdr:clientData/>
  </xdr:twoCellAnchor>
  <xdr:twoCellAnchor>
    <xdr:from>
      <xdr:col>1</xdr:col>
      <xdr:colOff>57150</xdr:colOff>
      <xdr:row>79</xdr:row>
      <xdr:rowOff>161925</xdr:rowOff>
    </xdr:from>
    <xdr:to>
      <xdr:col>3</xdr:col>
      <xdr:colOff>352425</xdr:colOff>
      <xdr:row>81</xdr:row>
      <xdr:rowOff>0</xdr:rowOff>
    </xdr:to>
    <xdr:grpSp>
      <xdr:nvGrpSpPr>
        <xdr:cNvPr id="237" name="Group 5034" hidden="1"/>
        <xdr:cNvGrpSpPr>
          <a:grpSpLocks/>
        </xdr:cNvGrpSpPr>
      </xdr:nvGrpSpPr>
      <xdr:grpSpPr>
        <a:xfrm>
          <a:off x="1304925" y="16459200"/>
          <a:ext cx="1571625" cy="219075"/>
          <a:chOff x="291" y="0"/>
          <a:chExt cx="2895317" cy="6962775"/>
        </a:xfrm>
        <a:solidFill>
          <a:srgbClr val="FFFFFF"/>
        </a:solidFill>
      </xdr:grpSpPr>
    </xdr:grpSp>
    <xdr:clientData/>
  </xdr:twoCellAnchor>
  <xdr:twoCellAnchor>
    <xdr:from>
      <xdr:col>1</xdr:col>
      <xdr:colOff>57150</xdr:colOff>
      <xdr:row>80</xdr:row>
      <xdr:rowOff>161925</xdr:rowOff>
    </xdr:from>
    <xdr:to>
      <xdr:col>3</xdr:col>
      <xdr:colOff>352425</xdr:colOff>
      <xdr:row>82</xdr:row>
      <xdr:rowOff>0</xdr:rowOff>
    </xdr:to>
    <xdr:grpSp>
      <xdr:nvGrpSpPr>
        <xdr:cNvPr id="241" name="Group 5035" hidden="1"/>
        <xdr:cNvGrpSpPr>
          <a:grpSpLocks/>
        </xdr:cNvGrpSpPr>
      </xdr:nvGrpSpPr>
      <xdr:grpSpPr>
        <a:xfrm>
          <a:off x="1304925" y="16649700"/>
          <a:ext cx="1571625" cy="219075"/>
          <a:chOff x="291" y="0"/>
          <a:chExt cx="2895317" cy="6962775"/>
        </a:xfrm>
        <a:solidFill>
          <a:srgbClr val="FFFFFF"/>
        </a:solidFill>
      </xdr:grpSpPr>
    </xdr:grpSp>
    <xdr:clientData/>
  </xdr:twoCellAnchor>
  <xdr:twoCellAnchor>
    <xdr:from>
      <xdr:col>1</xdr:col>
      <xdr:colOff>57150</xdr:colOff>
      <xdr:row>81</xdr:row>
      <xdr:rowOff>161925</xdr:rowOff>
    </xdr:from>
    <xdr:to>
      <xdr:col>3</xdr:col>
      <xdr:colOff>352425</xdr:colOff>
      <xdr:row>83</xdr:row>
      <xdr:rowOff>0</xdr:rowOff>
    </xdr:to>
    <xdr:grpSp>
      <xdr:nvGrpSpPr>
        <xdr:cNvPr id="245" name="Group 5036" hidden="1"/>
        <xdr:cNvGrpSpPr>
          <a:grpSpLocks/>
        </xdr:cNvGrpSpPr>
      </xdr:nvGrpSpPr>
      <xdr:grpSpPr>
        <a:xfrm>
          <a:off x="1304925" y="16840200"/>
          <a:ext cx="1571625" cy="219075"/>
          <a:chOff x="291" y="0"/>
          <a:chExt cx="2895317" cy="6962775"/>
        </a:xfrm>
        <a:solidFill>
          <a:srgbClr val="FFFFFF"/>
        </a:solidFill>
      </xdr:grpSpPr>
    </xdr:grpSp>
    <xdr:clientData/>
  </xdr:twoCellAnchor>
  <xdr:twoCellAnchor>
    <xdr:from>
      <xdr:col>1</xdr:col>
      <xdr:colOff>57150</xdr:colOff>
      <xdr:row>82</xdr:row>
      <xdr:rowOff>161925</xdr:rowOff>
    </xdr:from>
    <xdr:to>
      <xdr:col>3</xdr:col>
      <xdr:colOff>352425</xdr:colOff>
      <xdr:row>84</xdr:row>
      <xdr:rowOff>0</xdr:rowOff>
    </xdr:to>
    <xdr:grpSp>
      <xdr:nvGrpSpPr>
        <xdr:cNvPr id="249" name="Group 5037" hidden="1"/>
        <xdr:cNvGrpSpPr>
          <a:grpSpLocks/>
        </xdr:cNvGrpSpPr>
      </xdr:nvGrpSpPr>
      <xdr:grpSpPr>
        <a:xfrm>
          <a:off x="1304925" y="17030700"/>
          <a:ext cx="1571625" cy="219075"/>
          <a:chOff x="291" y="0"/>
          <a:chExt cx="2895317" cy="6962775"/>
        </a:xfrm>
        <a:solidFill>
          <a:srgbClr val="FFFFFF"/>
        </a:solidFill>
      </xdr:grpSpPr>
    </xdr:grpSp>
    <xdr:clientData/>
  </xdr:twoCellAnchor>
  <xdr:twoCellAnchor>
    <xdr:from>
      <xdr:col>1</xdr:col>
      <xdr:colOff>57150</xdr:colOff>
      <xdr:row>83</xdr:row>
      <xdr:rowOff>161925</xdr:rowOff>
    </xdr:from>
    <xdr:to>
      <xdr:col>3</xdr:col>
      <xdr:colOff>352425</xdr:colOff>
      <xdr:row>85</xdr:row>
      <xdr:rowOff>0</xdr:rowOff>
    </xdr:to>
    <xdr:grpSp>
      <xdr:nvGrpSpPr>
        <xdr:cNvPr id="253" name="Group 5038" hidden="1"/>
        <xdr:cNvGrpSpPr>
          <a:grpSpLocks/>
        </xdr:cNvGrpSpPr>
      </xdr:nvGrpSpPr>
      <xdr:grpSpPr>
        <a:xfrm>
          <a:off x="1304925" y="17221200"/>
          <a:ext cx="1571625" cy="219075"/>
          <a:chOff x="291" y="0"/>
          <a:chExt cx="2895317" cy="6962775"/>
        </a:xfrm>
        <a:solidFill>
          <a:srgbClr val="FFFFFF"/>
        </a:solidFill>
      </xdr:grpSpPr>
    </xdr:grpSp>
    <xdr:clientData/>
  </xdr:twoCellAnchor>
  <xdr:twoCellAnchor>
    <xdr:from>
      <xdr:col>1</xdr:col>
      <xdr:colOff>57150</xdr:colOff>
      <xdr:row>84</xdr:row>
      <xdr:rowOff>161925</xdr:rowOff>
    </xdr:from>
    <xdr:to>
      <xdr:col>3</xdr:col>
      <xdr:colOff>352425</xdr:colOff>
      <xdr:row>86</xdr:row>
      <xdr:rowOff>0</xdr:rowOff>
    </xdr:to>
    <xdr:grpSp>
      <xdr:nvGrpSpPr>
        <xdr:cNvPr id="257" name="Group 5039" hidden="1"/>
        <xdr:cNvGrpSpPr>
          <a:grpSpLocks/>
        </xdr:cNvGrpSpPr>
      </xdr:nvGrpSpPr>
      <xdr:grpSpPr>
        <a:xfrm>
          <a:off x="1304925" y="17411700"/>
          <a:ext cx="1571625" cy="219075"/>
          <a:chOff x="291" y="0"/>
          <a:chExt cx="2895317" cy="6962775"/>
        </a:xfrm>
        <a:solidFill>
          <a:srgbClr val="FFFFFF"/>
        </a:solidFill>
      </xdr:grpSpPr>
    </xdr:grpSp>
    <xdr:clientData/>
  </xdr:twoCellAnchor>
  <xdr:twoCellAnchor>
    <xdr:from>
      <xdr:col>1</xdr:col>
      <xdr:colOff>57150</xdr:colOff>
      <xdr:row>85</xdr:row>
      <xdr:rowOff>161925</xdr:rowOff>
    </xdr:from>
    <xdr:to>
      <xdr:col>3</xdr:col>
      <xdr:colOff>352425</xdr:colOff>
      <xdr:row>87</xdr:row>
      <xdr:rowOff>0</xdr:rowOff>
    </xdr:to>
    <xdr:grpSp>
      <xdr:nvGrpSpPr>
        <xdr:cNvPr id="261" name="Group 5095" hidden="1"/>
        <xdr:cNvGrpSpPr>
          <a:grpSpLocks/>
        </xdr:cNvGrpSpPr>
      </xdr:nvGrpSpPr>
      <xdr:grpSpPr>
        <a:xfrm>
          <a:off x="1304925" y="17602200"/>
          <a:ext cx="1571625" cy="219075"/>
          <a:chOff x="275" y="0"/>
          <a:chExt cx="2895331" cy="6962775"/>
        </a:xfrm>
        <a:solidFill>
          <a:srgbClr val="FFFFFF"/>
        </a:solidFill>
      </xdr:grpSpPr>
    </xdr:grpSp>
    <xdr:clientData/>
  </xdr:twoCellAnchor>
  <xdr:twoCellAnchor>
    <xdr:from>
      <xdr:col>1</xdr:col>
      <xdr:colOff>57150</xdr:colOff>
      <xdr:row>86</xdr:row>
      <xdr:rowOff>161925</xdr:rowOff>
    </xdr:from>
    <xdr:to>
      <xdr:col>3</xdr:col>
      <xdr:colOff>352425</xdr:colOff>
      <xdr:row>88</xdr:row>
      <xdr:rowOff>0</xdr:rowOff>
    </xdr:to>
    <xdr:grpSp>
      <xdr:nvGrpSpPr>
        <xdr:cNvPr id="265" name="Group 5041" hidden="1"/>
        <xdr:cNvGrpSpPr>
          <a:grpSpLocks/>
        </xdr:cNvGrpSpPr>
      </xdr:nvGrpSpPr>
      <xdr:grpSpPr>
        <a:xfrm>
          <a:off x="1304925" y="17792700"/>
          <a:ext cx="1571625" cy="219075"/>
          <a:chOff x="291" y="0"/>
          <a:chExt cx="2895317" cy="6962775"/>
        </a:xfrm>
        <a:solidFill>
          <a:srgbClr val="FFFFFF"/>
        </a:solidFill>
      </xdr:grpSpPr>
    </xdr:grpSp>
    <xdr:clientData/>
  </xdr:twoCellAnchor>
  <xdr:twoCellAnchor>
    <xdr:from>
      <xdr:col>1</xdr:col>
      <xdr:colOff>57150</xdr:colOff>
      <xdr:row>87</xdr:row>
      <xdr:rowOff>161925</xdr:rowOff>
    </xdr:from>
    <xdr:to>
      <xdr:col>3</xdr:col>
      <xdr:colOff>352425</xdr:colOff>
      <xdr:row>89</xdr:row>
      <xdr:rowOff>0</xdr:rowOff>
    </xdr:to>
    <xdr:grpSp>
      <xdr:nvGrpSpPr>
        <xdr:cNvPr id="269" name="Group 5042" hidden="1"/>
        <xdr:cNvGrpSpPr>
          <a:grpSpLocks/>
        </xdr:cNvGrpSpPr>
      </xdr:nvGrpSpPr>
      <xdr:grpSpPr>
        <a:xfrm>
          <a:off x="1304925" y="17983200"/>
          <a:ext cx="1571625" cy="219075"/>
          <a:chOff x="291" y="0"/>
          <a:chExt cx="2895317" cy="6962775"/>
        </a:xfrm>
        <a:solidFill>
          <a:srgbClr val="FFFFFF"/>
        </a:solidFill>
      </xdr:grpSpPr>
    </xdr:grpSp>
    <xdr:clientData/>
  </xdr:twoCellAnchor>
  <xdr:twoCellAnchor>
    <xdr:from>
      <xdr:col>1</xdr:col>
      <xdr:colOff>57150</xdr:colOff>
      <xdr:row>88</xdr:row>
      <xdr:rowOff>161925</xdr:rowOff>
    </xdr:from>
    <xdr:to>
      <xdr:col>3</xdr:col>
      <xdr:colOff>352425</xdr:colOff>
      <xdr:row>90</xdr:row>
      <xdr:rowOff>0</xdr:rowOff>
    </xdr:to>
    <xdr:grpSp>
      <xdr:nvGrpSpPr>
        <xdr:cNvPr id="273" name="Group 5043" hidden="1"/>
        <xdr:cNvGrpSpPr>
          <a:grpSpLocks/>
        </xdr:cNvGrpSpPr>
      </xdr:nvGrpSpPr>
      <xdr:grpSpPr>
        <a:xfrm>
          <a:off x="1304925" y="18173700"/>
          <a:ext cx="1571625" cy="219075"/>
          <a:chOff x="291" y="0"/>
          <a:chExt cx="2895317" cy="6962775"/>
        </a:xfrm>
        <a:solidFill>
          <a:srgbClr val="FFFFFF"/>
        </a:solidFill>
      </xdr:grpSpPr>
    </xdr:grpSp>
    <xdr:clientData/>
  </xdr:twoCellAnchor>
  <xdr:twoCellAnchor>
    <xdr:from>
      <xdr:col>1</xdr:col>
      <xdr:colOff>57150</xdr:colOff>
      <xdr:row>89</xdr:row>
      <xdr:rowOff>161925</xdr:rowOff>
    </xdr:from>
    <xdr:to>
      <xdr:col>3</xdr:col>
      <xdr:colOff>352425</xdr:colOff>
      <xdr:row>91</xdr:row>
      <xdr:rowOff>0</xdr:rowOff>
    </xdr:to>
    <xdr:grpSp>
      <xdr:nvGrpSpPr>
        <xdr:cNvPr id="277" name="Group 5044" hidden="1"/>
        <xdr:cNvGrpSpPr>
          <a:grpSpLocks/>
        </xdr:cNvGrpSpPr>
      </xdr:nvGrpSpPr>
      <xdr:grpSpPr>
        <a:xfrm>
          <a:off x="1304925" y="18364200"/>
          <a:ext cx="1571625" cy="219075"/>
          <a:chOff x="291" y="0"/>
          <a:chExt cx="2895317" cy="6962775"/>
        </a:xfrm>
        <a:solidFill>
          <a:srgbClr val="FFFFFF"/>
        </a:solidFill>
      </xdr:grpSpPr>
    </xdr:grpSp>
    <xdr:clientData/>
  </xdr:twoCellAnchor>
  <xdr:twoCellAnchor>
    <xdr:from>
      <xdr:col>1</xdr:col>
      <xdr:colOff>57150</xdr:colOff>
      <xdr:row>90</xdr:row>
      <xdr:rowOff>161925</xdr:rowOff>
    </xdr:from>
    <xdr:to>
      <xdr:col>3</xdr:col>
      <xdr:colOff>352425</xdr:colOff>
      <xdr:row>92</xdr:row>
      <xdr:rowOff>0</xdr:rowOff>
    </xdr:to>
    <xdr:grpSp>
      <xdr:nvGrpSpPr>
        <xdr:cNvPr id="281" name="Group 5045" hidden="1"/>
        <xdr:cNvGrpSpPr>
          <a:grpSpLocks/>
        </xdr:cNvGrpSpPr>
      </xdr:nvGrpSpPr>
      <xdr:grpSpPr>
        <a:xfrm>
          <a:off x="1304925" y="18554700"/>
          <a:ext cx="1571625" cy="219075"/>
          <a:chOff x="291" y="0"/>
          <a:chExt cx="2895317" cy="6962775"/>
        </a:xfrm>
        <a:solidFill>
          <a:srgbClr val="FFFFFF"/>
        </a:solidFill>
      </xdr:grpSpPr>
    </xdr:grpSp>
    <xdr:clientData/>
  </xdr:twoCellAnchor>
  <xdr:twoCellAnchor>
    <xdr:from>
      <xdr:col>1</xdr:col>
      <xdr:colOff>57150</xdr:colOff>
      <xdr:row>91</xdr:row>
      <xdr:rowOff>161925</xdr:rowOff>
    </xdr:from>
    <xdr:to>
      <xdr:col>3</xdr:col>
      <xdr:colOff>352425</xdr:colOff>
      <xdr:row>93</xdr:row>
      <xdr:rowOff>0</xdr:rowOff>
    </xdr:to>
    <xdr:grpSp>
      <xdr:nvGrpSpPr>
        <xdr:cNvPr id="285" name="Group 5046" hidden="1"/>
        <xdr:cNvGrpSpPr>
          <a:grpSpLocks/>
        </xdr:cNvGrpSpPr>
      </xdr:nvGrpSpPr>
      <xdr:grpSpPr>
        <a:xfrm>
          <a:off x="1304925" y="18745200"/>
          <a:ext cx="1571625" cy="219075"/>
          <a:chOff x="291" y="0"/>
          <a:chExt cx="2895317" cy="6962775"/>
        </a:xfrm>
        <a:solidFill>
          <a:srgbClr val="FFFFFF"/>
        </a:solidFill>
      </xdr:grpSpPr>
    </xdr:grpSp>
    <xdr:clientData/>
  </xdr:twoCellAnchor>
  <xdr:twoCellAnchor>
    <xdr:from>
      <xdr:col>1</xdr:col>
      <xdr:colOff>57150</xdr:colOff>
      <xdr:row>92</xdr:row>
      <xdr:rowOff>161925</xdr:rowOff>
    </xdr:from>
    <xdr:to>
      <xdr:col>3</xdr:col>
      <xdr:colOff>352425</xdr:colOff>
      <xdr:row>94</xdr:row>
      <xdr:rowOff>0</xdr:rowOff>
    </xdr:to>
    <xdr:grpSp>
      <xdr:nvGrpSpPr>
        <xdr:cNvPr id="289" name="Group 5047" hidden="1"/>
        <xdr:cNvGrpSpPr>
          <a:grpSpLocks/>
        </xdr:cNvGrpSpPr>
      </xdr:nvGrpSpPr>
      <xdr:grpSpPr>
        <a:xfrm>
          <a:off x="1304925" y="18935700"/>
          <a:ext cx="1571625" cy="219075"/>
          <a:chOff x="291" y="0"/>
          <a:chExt cx="2895317" cy="6962775"/>
        </a:xfrm>
        <a:solidFill>
          <a:srgbClr val="FFFFFF"/>
        </a:solidFill>
      </xdr:grpSpPr>
    </xdr:grpSp>
    <xdr:clientData/>
  </xdr:twoCellAnchor>
  <xdr:twoCellAnchor>
    <xdr:from>
      <xdr:col>1</xdr:col>
      <xdr:colOff>57150</xdr:colOff>
      <xdr:row>93</xdr:row>
      <xdr:rowOff>161925</xdr:rowOff>
    </xdr:from>
    <xdr:to>
      <xdr:col>3</xdr:col>
      <xdr:colOff>352425</xdr:colOff>
      <xdr:row>95</xdr:row>
      <xdr:rowOff>0</xdr:rowOff>
    </xdr:to>
    <xdr:grpSp>
      <xdr:nvGrpSpPr>
        <xdr:cNvPr id="293" name="Group 5048" hidden="1"/>
        <xdr:cNvGrpSpPr>
          <a:grpSpLocks/>
        </xdr:cNvGrpSpPr>
      </xdr:nvGrpSpPr>
      <xdr:grpSpPr>
        <a:xfrm>
          <a:off x="1304925" y="19126200"/>
          <a:ext cx="1571625" cy="219075"/>
          <a:chOff x="291" y="0"/>
          <a:chExt cx="2895317" cy="6962775"/>
        </a:xfrm>
        <a:solidFill>
          <a:srgbClr val="FFFFFF"/>
        </a:solidFill>
      </xdr:grpSpPr>
    </xdr:grpSp>
    <xdr:clientData/>
  </xdr:twoCellAnchor>
  <xdr:twoCellAnchor>
    <xdr:from>
      <xdr:col>1</xdr:col>
      <xdr:colOff>57150</xdr:colOff>
      <xdr:row>94</xdr:row>
      <xdr:rowOff>161925</xdr:rowOff>
    </xdr:from>
    <xdr:to>
      <xdr:col>3</xdr:col>
      <xdr:colOff>352425</xdr:colOff>
      <xdr:row>96</xdr:row>
      <xdr:rowOff>0</xdr:rowOff>
    </xdr:to>
    <xdr:grpSp>
      <xdr:nvGrpSpPr>
        <xdr:cNvPr id="297" name="Group 5049" hidden="1"/>
        <xdr:cNvGrpSpPr>
          <a:grpSpLocks/>
        </xdr:cNvGrpSpPr>
      </xdr:nvGrpSpPr>
      <xdr:grpSpPr>
        <a:xfrm>
          <a:off x="1304925" y="19316700"/>
          <a:ext cx="1571625" cy="219075"/>
          <a:chOff x="291" y="0"/>
          <a:chExt cx="2895317" cy="6962775"/>
        </a:xfrm>
        <a:solidFill>
          <a:srgbClr val="FFFFFF"/>
        </a:solidFill>
      </xdr:grpSpPr>
    </xdr:grpSp>
    <xdr:clientData/>
  </xdr:twoCellAnchor>
  <xdr:twoCellAnchor>
    <xdr:from>
      <xdr:col>1</xdr:col>
      <xdr:colOff>57150</xdr:colOff>
      <xdr:row>95</xdr:row>
      <xdr:rowOff>161925</xdr:rowOff>
    </xdr:from>
    <xdr:to>
      <xdr:col>3</xdr:col>
      <xdr:colOff>352425</xdr:colOff>
      <xdr:row>97</xdr:row>
      <xdr:rowOff>0</xdr:rowOff>
    </xdr:to>
    <xdr:grpSp>
      <xdr:nvGrpSpPr>
        <xdr:cNvPr id="301" name="Group 5050" hidden="1"/>
        <xdr:cNvGrpSpPr>
          <a:grpSpLocks/>
        </xdr:cNvGrpSpPr>
      </xdr:nvGrpSpPr>
      <xdr:grpSpPr>
        <a:xfrm>
          <a:off x="1304925" y="19507200"/>
          <a:ext cx="1571625" cy="219075"/>
          <a:chOff x="291" y="0"/>
          <a:chExt cx="2895317" cy="6962775"/>
        </a:xfrm>
        <a:solidFill>
          <a:srgbClr val="FFFFFF"/>
        </a:solidFill>
      </xdr:grpSpPr>
    </xdr:grpSp>
    <xdr:clientData/>
  </xdr:twoCellAnchor>
  <xdr:twoCellAnchor>
    <xdr:from>
      <xdr:col>1</xdr:col>
      <xdr:colOff>57150</xdr:colOff>
      <xdr:row>96</xdr:row>
      <xdr:rowOff>161925</xdr:rowOff>
    </xdr:from>
    <xdr:to>
      <xdr:col>3</xdr:col>
      <xdr:colOff>352425</xdr:colOff>
      <xdr:row>98</xdr:row>
      <xdr:rowOff>0</xdr:rowOff>
    </xdr:to>
    <xdr:grpSp>
      <xdr:nvGrpSpPr>
        <xdr:cNvPr id="305" name="Group 5051" hidden="1"/>
        <xdr:cNvGrpSpPr>
          <a:grpSpLocks/>
        </xdr:cNvGrpSpPr>
      </xdr:nvGrpSpPr>
      <xdr:grpSpPr>
        <a:xfrm>
          <a:off x="1304925" y="19697700"/>
          <a:ext cx="1571625" cy="219075"/>
          <a:chOff x="291" y="0"/>
          <a:chExt cx="2895317" cy="6962775"/>
        </a:xfrm>
        <a:solidFill>
          <a:srgbClr val="FFFFFF"/>
        </a:solidFill>
      </xdr:grpSpPr>
    </xdr:grpSp>
    <xdr:clientData/>
  </xdr:twoCellAnchor>
  <xdr:twoCellAnchor>
    <xdr:from>
      <xdr:col>1</xdr:col>
      <xdr:colOff>57150</xdr:colOff>
      <xdr:row>97</xdr:row>
      <xdr:rowOff>161925</xdr:rowOff>
    </xdr:from>
    <xdr:to>
      <xdr:col>3</xdr:col>
      <xdr:colOff>352425</xdr:colOff>
      <xdr:row>99</xdr:row>
      <xdr:rowOff>0</xdr:rowOff>
    </xdr:to>
    <xdr:grpSp>
      <xdr:nvGrpSpPr>
        <xdr:cNvPr id="309" name="Group 5052" hidden="1"/>
        <xdr:cNvGrpSpPr>
          <a:grpSpLocks/>
        </xdr:cNvGrpSpPr>
      </xdr:nvGrpSpPr>
      <xdr:grpSpPr>
        <a:xfrm>
          <a:off x="1304925" y="19888200"/>
          <a:ext cx="1571625" cy="219075"/>
          <a:chOff x="291" y="0"/>
          <a:chExt cx="2895317" cy="6962775"/>
        </a:xfrm>
        <a:solidFill>
          <a:srgbClr val="FFFFFF"/>
        </a:solidFill>
      </xdr:grpSpPr>
    </xdr:grpSp>
    <xdr:clientData/>
  </xdr:twoCellAnchor>
  <xdr:twoCellAnchor>
    <xdr:from>
      <xdr:col>1</xdr:col>
      <xdr:colOff>57150</xdr:colOff>
      <xdr:row>98</xdr:row>
      <xdr:rowOff>161925</xdr:rowOff>
    </xdr:from>
    <xdr:to>
      <xdr:col>3</xdr:col>
      <xdr:colOff>352425</xdr:colOff>
      <xdr:row>100</xdr:row>
      <xdr:rowOff>0</xdr:rowOff>
    </xdr:to>
    <xdr:grpSp>
      <xdr:nvGrpSpPr>
        <xdr:cNvPr id="313" name="Group 5053" hidden="1"/>
        <xdr:cNvGrpSpPr>
          <a:grpSpLocks/>
        </xdr:cNvGrpSpPr>
      </xdr:nvGrpSpPr>
      <xdr:grpSpPr>
        <a:xfrm>
          <a:off x="1304925" y="20078700"/>
          <a:ext cx="1571625" cy="219075"/>
          <a:chOff x="291" y="0"/>
          <a:chExt cx="2895317" cy="6962775"/>
        </a:xfrm>
        <a:solidFill>
          <a:srgbClr val="FFFFFF"/>
        </a:solidFill>
      </xdr:grpSpPr>
    </xdr:grpSp>
    <xdr:clientData/>
  </xdr:twoCellAnchor>
  <xdr:twoCellAnchor>
    <xdr:from>
      <xdr:col>1</xdr:col>
      <xdr:colOff>57150</xdr:colOff>
      <xdr:row>99</xdr:row>
      <xdr:rowOff>161925</xdr:rowOff>
    </xdr:from>
    <xdr:to>
      <xdr:col>3</xdr:col>
      <xdr:colOff>352425</xdr:colOff>
      <xdr:row>101</xdr:row>
      <xdr:rowOff>0</xdr:rowOff>
    </xdr:to>
    <xdr:grpSp>
      <xdr:nvGrpSpPr>
        <xdr:cNvPr id="317" name="Group 5054" hidden="1"/>
        <xdr:cNvGrpSpPr>
          <a:grpSpLocks/>
        </xdr:cNvGrpSpPr>
      </xdr:nvGrpSpPr>
      <xdr:grpSpPr>
        <a:xfrm>
          <a:off x="1304925" y="20269200"/>
          <a:ext cx="1571625" cy="219075"/>
          <a:chOff x="291" y="0"/>
          <a:chExt cx="2895317" cy="6962775"/>
        </a:xfrm>
        <a:solidFill>
          <a:srgbClr val="FFFFFF"/>
        </a:solidFill>
      </xdr:grpSpPr>
    </xdr:grpSp>
    <xdr:clientData/>
  </xdr:twoCellAnchor>
  <xdr:twoCellAnchor>
    <xdr:from>
      <xdr:col>1</xdr:col>
      <xdr:colOff>57150</xdr:colOff>
      <xdr:row>101</xdr:row>
      <xdr:rowOff>9525</xdr:rowOff>
    </xdr:from>
    <xdr:to>
      <xdr:col>3</xdr:col>
      <xdr:colOff>352425</xdr:colOff>
      <xdr:row>103</xdr:row>
      <xdr:rowOff>0</xdr:rowOff>
    </xdr:to>
    <xdr:grpSp>
      <xdr:nvGrpSpPr>
        <xdr:cNvPr id="321" name="Group 5055" hidden="1"/>
        <xdr:cNvGrpSpPr>
          <a:grpSpLocks/>
        </xdr:cNvGrpSpPr>
      </xdr:nvGrpSpPr>
      <xdr:grpSpPr>
        <a:xfrm>
          <a:off x="1304925" y="20497800"/>
          <a:ext cx="1571625" cy="192405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5" name="Group 505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9" name="Group 505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3" name="Group 505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7" name="Group 506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1" name="Group 506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5" name="Group 506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9" name="Group 506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3" name="Group 506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7" name="Group 506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1" name="Group 506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5" name="Group 506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9" name="Group 506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3" name="Group 506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7" name="Group 507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1" name="Group 507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5" name="Group 507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9" name="Group 507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3" name="Group 507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7" name="Group 507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1" name="Group 507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5" name="Group 507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9" name="Group 507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3" name="Group 507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7" name="Group 508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1" name="Group 508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5" name="Group 508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9" name="Group 508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3" name="Group 508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7" name="Group 508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1" name="Group 508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5" name="Group 508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9" name="Group 508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3" name="Group 508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7" name="Group 509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1" name="Group 509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5" name="Group 509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47625</xdr:colOff>
      <xdr:row>18</xdr:row>
      <xdr:rowOff>0</xdr:rowOff>
    </xdr:from>
    <xdr:to>
      <xdr:col>3</xdr:col>
      <xdr:colOff>352425</xdr:colOff>
      <xdr:row>19</xdr:row>
      <xdr:rowOff>28575</xdr:rowOff>
    </xdr:to>
    <xdr:grpSp>
      <xdr:nvGrpSpPr>
        <xdr:cNvPr id="469" name="Group 4971" hidden="1"/>
        <xdr:cNvGrpSpPr>
          <a:grpSpLocks/>
        </xdr:cNvGrpSpPr>
      </xdr:nvGrpSpPr>
      <xdr:grpSpPr>
        <a:xfrm>
          <a:off x="1295400" y="4676775"/>
          <a:ext cx="1581150" cy="219075"/>
          <a:chOff x="134" y="0"/>
          <a:chExt cx="2885951" cy="4676775"/>
        </a:xfrm>
        <a:solidFill>
          <a:srgbClr val="FFFFFF"/>
        </a:solidFill>
      </xdr:grpSpPr>
    </xdr:grpSp>
    <xdr:clientData/>
  </xdr:twoCellAnchor>
  <xdr:twoCellAnchor>
    <xdr:from>
      <xdr:col>1</xdr:col>
      <xdr:colOff>57150</xdr:colOff>
      <xdr:row>34</xdr:row>
      <xdr:rowOff>161925</xdr:rowOff>
    </xdr:from>
    <xdr:to>
      <xdr:col>3</xdr:col>
      <xdr:colOff>352425</xdr:colOff>
      <xdr:row>36</xdr:row>
      <xdr:rowOff>0</xdr:rowOff>
    </xdr:to>
    <xdr:grpSp>
      <xdr:nvGrpSpPr>
        <xdr:cNvPr id="473" name="Group 4989" hidden="1"/>
        <xdr:cNvGrpSpPr>
          <a:grpSpLocks/>
        </xdr:cNvGrpSpPr>
      </xdr:nvGrpSpPr>
      <xdr:grpSpPr>
        <a:xfrm>
          <a:off x="1304925" y="7886700"/>
          <a:ext cx="1571625" cy="219075"/>
          <a:chOff x="137" y="0"/>
          <a:chExt cx="2895470" cy="6962775"/>
        </a:xfrm>
        <a:solidFill>
          <a:srgbClr val="FFFFFF"/>
        </a:solidFill>
      </xdr:grpSpPr>
    </xdr:grpSp>
    <xdr:clientData/>
  </xdr:twoCellAnchor>
  <xdr:twoCellAnchor>
    <xdr:from>
      <xdr:col>1</xdr:col>
      <xdr:colOff>57150</xdr:colOff>
      <xdr:row>35</xdr:row>
      <xdr:rowOff>161925</xdr:rowOff>
    </xdr:from>
    <xdr:to>
      <xdr:col>3</xdr:col>
      <xdr:colOff>352425</xdr:colOff>
      <xdr:row>37</xdr:row>
      <xdr:rowOff>0</xdr:rowOff>
    </xdr:to>
    <xdr:grpSp>
      <xdr:nvGrpSpPr>
        <xdr:cNvPr id="477" name="Group 4990" hidden="1"/>
        <xdr:cNvGrpSpPr>
          <a:grpSpLocks/>
        </xdr:cNvGrpSpPr>
      </xdr:nvGrpSpPr>
      <xdr:grpSpPr>
        <a:xfrm>
          <a:off x="1304925" y="8077200"/>
          <a:ext cx="1571625" cy="219075"/>
          <a:chOff x="137" y="0"/>
          <a:chExt cx="2895470" cy="6962775"/>
        </a:xfrm>
        <a:solidFill>
          <a:srgbClr val="FFFFFF"/>
        </a:solidFill>
      </xdr:grpSpPr>
    </xdr:grpSp>
    <xdr:clientData/>
  </xdr:twoCellAnchor>
  <xdr:twoCellAnchor>
    <xdr:from>
      <xdr:col>1</xdr:col>
      <xdr:colOff>47625</xdr:colOff>
      <xdr:row>19</xdr:row>
      <xdr:rowOff>0</xdr:rowOff>
    </xdr:from>
    <xdr:to>
      <xdr:col>3</xdr:col>
      <xdr:colOff>352425</xdr:colOff>
      <xdr:row>20</xdr:row>
      <xdr:rowOff>28575</xdr:rowOff>
    </xdr:to>
    <xdr:grpSp>
      <xdr:nvGrpSpPr>
        <xdr:cNvPr id="481" name="Group 4971" hidden="1"/>
        <xdr:cNvGrpSpPr>
          <a:grpSpLocks/>
        </xdr:cNvGrpSpPr>
      </xdr:nvGrpSpPr>
      <xdr:grpSpPr>
        <a:xfrm>
          <a:off x="1295400" y="4867275"/>
          <a:ext cx="1581150" cy="219075"/>
          <a:chOff x="134" y="0"/>
          <a:chExt cx="2885951" cy="4676775"/>
        </a:xfrm>
        <a:solidFill>
          <a:srgbClr val="FFFFFF"/>
        </a:solidFill>
      </xdr:grpSpPr>
    </xdr:grpSp>
    <xdr:clientData/>
  </xdr:twoCellAnchor>
  <xdr:twoCellAnchor>
    <xdr:from>
      <xdr:col>1</xdr:col>
      <xdr:colOff>47625</xdr:colOff>
      <xdr:row>20</xdr:row>
      <xdr:rowOff>0</xdr:rowOff>
    </xdr:from>
    <xdr:to>
      <xdr:col>3</xdr:col>
      <xdr:colOff>352425</xdr:colOff>
      <xdr:row>21</xdr:row>
      <xdr:rowOff>28575</xdr:rowOff>
    </xdr:to>
    <xdr:grpSp>
      <xdr:nvGrpSpPr>
        <xdr:cNvPr id="485" name="Group 4971" hidden="1"/>
        <xdr:cNvGrpSpPr>
          <a:grpSpLocks/>
        </xdr:cNvGrpSpPr>
      </xdr:nvGrpSpPr>
      <xdr:grpSpPr>
        <a:xfrm>
          <a:off x="1295400" y="5057775"/>
          <a:ext cx="1581150" cy="219075"/>
          <a:chOff x="134" y="0"/>
          <a:chExt cx="2885951" cy="4676775"/>
        </a:xfrm>
        <a:solidFill>
          <a:srgbClr val="FFFFFF"/>
        </a:solidFill>
      </xdr:grpSpPr>
    </xdr:grpSp>
    <xdr:clientData/>
  </xdr:twoCellAnchor>
  <xdr:twoCellAnchor>
    <xdr:from>
      <xdr:col>1</xdr:col>
      <xdr:colOff>47625</xdr:colOff>
      <xdr:row>21</xdr:row>
      <xdr:rowOff>0</xdr:rowOff>
    </xdr:from>
    <xdr:to>
      <xdr:col>3</xdr:col>
      <xdr:colOff>352425</xdr:colOff>
      <xdr:row>22</xdr:row>
      <xdr:rowOff>28575</xdr:rowOff>
    </xdr:to>
    <xdr:grpSp>
      <xdr:nvGrpSpPr>
        <xdr:cNvPr id="489" name="Group 4971" hidden="1"/>
        <xdr:cNvGrpSpPr>
          <a:grpSpLocks/>
        </xdr:cNvGrpSpPr>
      </xdr:nvGrpSpPr>
      <xdr:grpSpPr>
        <a:xfrm>
          <a:off x="1295400" y="5248275"/>
          <a:ext cx="1581150" cy="219075"/>
          <a:chOff x="134" y="0"/>
          <a:chExt cx="2885951" cy="4676775"/>
        </a:xfrm>
        <a:solidFill>
          <a:srgbClr val="FFFFFF"/>
        </a:solidFill>
      </xdr:grpSpPr>
    </xdr:grpSp>
    <xdr:clientData/>
  </xdr:twoCellAnchor>
  <xdr:twoCellAnchor>
    <xdr:from>
      <xdr:col>1</xdr:col>
      <xdr:colOff>47625</xdr:colOff>
      <xdr:row>22</xdr:row>
      <xdr:rowOff>0</xdr:rowOff>
    </xdr:from>
    <xdr:to>
      <xdr:col>3</xdr:col>
      <xdr:colOff>352425</xdr:colOff>
      <xdr:row>23</xdr:row>
      <xdr:rowOff>28575</xdr:rowOff>
    </xdr:to>
    <xdr:grpSp>
      <xdr:nvGrpSpPr>
        <xdr:cNvPr id="493" name="Group 4971" hidden="1"/>
        <xdr:cNvGrpSpPr>
          <a:grpSpLocks/>
        </xdr:cNvGrpSpPr>
      </xdr:nvGrpSpPr>
      <xdr:grpSpPr>
        <a:xfrm>
          <a:off x="1295400" y="5438775"/>
          <a:ext cx="1581150" cy="219075"/>
          <a:chOff x="134" y="0"/>
          <a:chExt cx="2885951" cy="4676775"/>
        </a:xfrm>
        <a:solidFill>
          <a:srgbClr val="FFFFFF"/>
        </a:solidFill>
      </xdr:grpSpPr>
    </xdr:grpSp>
    <xdr:clientData/>
  </xdr:twoCellAnchor>
  <xdr:twoCellAnchor>
    <xdr:from>
      <xdr:col>1</xdr:col>
      <xdr:colOff>47625</xdr:colOff>
      <xdr:row>23</xdr:row>
      <xdr:rowOff>0</xdr:rowOff>
    </xdr:from>
    <xdr:to>
      <xdr:col>3</xdr:col>
      <xdr:colOff>352425</xdr:colOff>
      <xdr:row>24</xdr:row>
      <xdr:rowOff>28575</xdr:rowOff>
    </xdr:to>
    <xdr:grpSp>
      <xdr:nvGrpSpPr>
        <xdr:cNvPr id="497" name="Group 4971" hidden="1"/>
        <xdr:cNvGrpSpPr>
          <a:grpSpLocks/>
        </xdr:cNvGrpSpPr>
      </xdr:nvGrpSpPr>
      <xdr:grpSpPr>
        <a:xfrm>
          <a:off x="1295400" y="5629275"/>
          <a:ext cx="1581150" cy="219075"/>
          <a:chOff x="134" y="0"/>
          <a:chExt cx="2885951" cy="4676775"/>
        </a:xfrm>
        <a:solidFill>
          <a:srgbClr val="FFFFFF"/>
        </a:solidFill>
      </xdr:grpSpPr>
    </xdr:grpSp>
    <xdr:clientData/>
  </xdr:twoCellAnchor>
  <xdr:twoCellAnchor>
    <xdr:from>
      <xdr:col>1</xdr:col>
      <xdr:colOff>47625</xdr:colOff>
      <xdr:row>24</xdr:row>
      <xdr:rowOff>0</xdr:rowOff>
    </xdr:from>
    <xdr:to>
      <xdr:col>3</xdr:col>
      <xdr:colOff>352425</xdr:colOff>
      <xdr:row>25</xdr:row>
      <xdr:rowOff>28575</xdr:rowOff>
    </xdr:to>
    <xdr:grpSp>
      <xdr:nvGrpSpPr>
        <xdr:cNvPr id="501" name="Group 4971" hidden="1"/>
        <xdr:cNvGrpSpPr>
          <a:grpSpLocks/>
        </xdr:cNvGrpSpPr>
      </xdr:nvGrpSpPr>
      <xdr:grpSpPr>
        <a:xfrm>
          <a:off x="1295400" y="5819775"/>
          <a:ext cx="1581150" cy="219075"/>
          <a:chOff x="134" y="0"/>
          <a:chExt cx="2885951" cy="4676775"/>
        </a:xfrm>
        <a:solidFill>
          <a:srgbClr val="FFFFFF"/>
        </a:solidFill>
      </xdr:grpSpPr>
    </xdr:grpSp>
    <xdr:clientData/>
  </xdr:twoCellAnchor>
  <xdr:twoCellAnchor>
    <xdr:from>
      <xdr:col>1</xdr:col>
      <xdr:colOff>47625</xdr:colOff>
      <xdr:row>25</xdr:row>
      <xdr:rowOff>0</xdr:rowOff>
    </xdr:from>
    <xdr:to>
      <xdr:col>3</xdr:col>
      <xdr:colOff>352425</xdr:colOff>
      <xdr:row>26</xdr:row>
      <xdr:rowOff>28575</xdr:rowOff>
    </xdr:to>
    <xdr:grpSp>
      <xdr:nvGrpSpPr>
        <xdr:cNvPr id="505" name="Group 4971" hidden="1"/>
        <xdr:cNvGrpSpPr>
          <a:grpSpLocks/>
        </xdr:cNvGrpSpPr>
      </xdr:nvGrpSpPr>
      <xdr:grpSpPr>
        <a:xfrm>
          <a:off x="1295400" y="6010275"/>
          <a:ext cx="1581150" cy="219075"/>
          <a:chOff x="134" y="0"/>
          <a:chExt cx="2885951" cy="4676775"/>
        </a:xfrm>
        <a:solidFill>
          <a:srgbClr val="FFFFFF"/>
        </a:solidFill>
      </xdr:grpSpPr>
    </xdr:grpSp>
    <xdr:clientData/>
  </xdr:twoCellAnchor>
  <xdr:twoCellAnchor>
    <xdr:from>
      <xdr:col>1</xdr:col>
      <xdr:colOff>47625</xdr:colOff>
      <xdr:row>26</xdr:row>
      <xdr:rowOff>0</xdr:rowOff>
    </xdr:from>
    <xdr:to>
      <xdr:col>3</xdr:col>
      <xdr:colOff>352425</xdr:colOff>
      <xdr:row>27</xdr:row>
      <xdr:rowOff>28575</xdr:rowOff>
    </xdr:to>
    <xdr:grpSp>
      <xdr:nvGrpSpPr>
        <xdr:cNvPr id="509" name="Group 4971" hidden="1"/>
        <xdr:cNvGrpSpPr>
          <a:grpSpLocks/>
        </xdr:cNvGrpSpPr>
      </xdr:nvGrpSpPr>
      <xdr:grpSpPr>
        <a:xfrm>
          <a:off x="1295400" y="6200775"/>
          <a:ext cx="1581150" cy="219075"/>
          <a:chOff x="134" y="0"/>
          <a:chExt cx="2885951" cy="4676775"/>
        </a:xfrm>
        <a:solidFill>
          <a:srgbClr val="FFFFFF"/>
        </a:solidFill>
      </xdr:grpSpPr>
    </xdr:grpSp>
    <xdr:clientData/>
  </xdr:twoCellAnchor>
  <xdr:twoCellAnchor>
    <xdr:from>
      <xdr:col>1</xdr:col>
      <xdr:colOff>47625</xdr:colOff>
      <xdr:row>27</xdr:row>
      <xdr:rowOff>0</xdr:rowOff>
    </xdr:from>
    <xdr:to>
      <xdr:col>3</xdr:col>
      <xdr:colOff>352425</xdr:colOff>
      <xdr:row>28</xdr:row>
      <xdr:rowOff>28575</xdr:rowOff>
    </xdr:to>
    <xdr:grpSp>
      <xdr:nvGrpSpPr>
        <xdr:cNvPr id="513" name="Group 4971" hidden="1"/>
        <xdr:cNvGrpSpPr>
          <a:grpSpLocks/>
        </xdr:cNvGrpSpPr>
      </xdr:nvGrpSpPr>
      <xdr:grpSpPr>
        <a:xfrm>
          <a:off x="1295400" y="6391275"/>
          <a:ext cx="1581150" cy="219075"/>
          <a:chOff x="134" y="0"/>
          <a:chExt cx="2885951" cy="4676775"/>
        </a:xfrm>
        <a:solidFill>
          <a:srgbClr val="FFFFFF"/>
        </a:solidFill>
      </xdr:grpSpPr>
    </xdr:grpSp>
    <xdr:clientData/>
  </xdr:twoCellAnchor>
  <xdr:twoCellAnchor>
    <xdr:from>
      <xdr:col>1</xdr:col>
      <xdr:colOff>47625</xdr:colOff>
      <xdr:row>28</xdr:row>
      <xdr:rowOff>0</xdr:rowOff>
    </xdr:from>
    <xdr:to>
      <xdr:col>3</xdr:col>
      <xdr:colOff>352425</xdr:colOff>
      <xdr:row>29</xdr:row>
      <xdr:rowOff>28575</xdr:rowOff>
    </xdr:to>
    <xdr:grpSp>
      <xdr:nvGrpSpPr>
        <xdr:cNvPr id="517" name="Group 4971" hidden="1"/>
        <xdr:cNvGrpSpPr>
          <a:grpSpLocks/>
        </xdr:cNvGrpSpPr>
      </xdr:nvGrpSpPr>
      <xdr:grpSpPr>
        <a:xfrm>
          <a:off x="1295400" y="6581775"/>
          <a:ext cx="1581150" cy="219075"/>
          <a:chOff x="134" y="0"/>
          <a:chExt cx="2885951" cy="4676775"/>
        </a:xfrm>
        <a:solidFill>
          <a:srgbClr val="FFFFFF"/>
        </a:solidFill>
      </xdr:grpSpPr>
    </xdr:grpSp>
    <xdr:clientData/>
  </xdr:twoCellAnchor>
  <xdr:twoCellAnchor>
    <xdr:from>
      <xdr:col>1</xdr:col>
      <xdr:colOff>47625</xdr:colOff>
      <xdr:row>29</xdr:row>
      <xdr:rowOff>0</xdr:rowOff>
    </xdr:from>
    <xdr:to>
      <xdr:col>3</xdr:col>
      <xdr:colOff>352425</xdr:colOff>
      <xdr:row>30</xdr:row>
      <xdr:rowOff>28575</xdr:rowOff>
    </xdr:to>
    <xdr:grpSp>
      <xdr:nvGrpSpPr>
        <xdr:cNvPr id="521" name="Group 4971" hidden="1"/>
        <xdr:cNvGrpSpPr>
          <a:grpSpLocks/>
        </xdr:cNvGrpSpPr>
      </xdr:nvGrpSpPr>
      <xdr:grpSpPr>
        <a:xfrm>
          <a:off x="1295400" y="6772275"/>
          <a:ext cx="1581150" cy="219075"/>
          <a:chOff x="134" y="0"/>
          <a:chExt cx="2885951" cy="4676775"/>
        </a:xfrm>
        <a:solidFill>
          <a:srgbClr val="FFFFFF"/>
        </a:solidFill>
      </xdr:grpSpPr>
    </xdr:grpSp>
    <xdr:clientData/>
  </xdr:twoCellAnchor>
  <xdr:twoCellAnchor>
    <xdr:from>
      <xdr:col>1</xdr:col>
      <xdr:colOff>47625</xdr:colOff>
      <xdr:row>30</xdr:row>
      <xdr:rowOff>0</xdr:rowOff>
    </xdr:from>
    <xdr:to>
      <xdr:col>3</xdr:col>
      <xdr:colOff>352425</xdr:colOff>
      <xdr:row>31</xdr:row>
      <xdr:rowOff>28575</xdr:rowOff>
    </xdr:to>
    <xdr:grpSp>
      <xdr:nvGrpSpPr>
        <xdr:cNvPr id="525" name="Group 4971" hidden="1"/>
        <xdr:cNvGrpSpPr>
          <a:grpSpLocks/>
        </xdr:cNvGrpSpPr>
      </xdr:nvGrpSpPr>
      <xdr:grpSpPr>
        <a:xfrm>
          <a:off x="1295400" y="6962775"/>
          <a:ext cx="1581150" cy="219075"/>
          <a:chOff x="134" y="0"/>
          <a:chExt cx="2885951" cy="4676775"/>
        </a:xfrm>
        <a:solidFill>
          <a:srgbClr val="FFFFFF"/>
        </a:solidFill>
      </xdr:grpSpPr>
    </xdr:grpSp>
    <xdr:clientData/>
  </xdr:twoCellAnchor>
  <xdr:twoCellAnchor>
    <xdr:from>
      <xdr:col>1</xdr:col>
      <xdr:colOff>47625</xdr:colOff>
      <xdr:row>31</xdr:row>
      <xdr:rowOff>0</xdr:rowOff>
    </xdr:from>
    <xdr:to>
      <xdr:col>3</xdr:col>
      <xdr:colOff>352425</xdr:colOff>
      <xdr:row>32</xdr:row>
      <xdr:rowOff>28575</xdr:rowOff>
    </xdr:to>
    <xdr:grpSp>
      <xdr:nvGrpSpPr>
        <xdr:cNvPr id="529" name="Group 4971" hidden="1"/>
        <xdr:cNvGrpSpPr>
          <a:grpSpLocks/>
        </xdr:cNvGrpSpPr>
      </xdr:nvGrpSpPr>
      <xdr:grpSpPr>
        <a:xfrm>
          <a:off x="1295400" y="7153275"/>
          <a:ext cx="1581150" cy="219075"/>
          <a:chOff x="134" y="0"/>
          <a:chExt cx="2885951" cy="4676775"/>
        </a:xfrm>
        <a:solidFill>
          <a:srgbClr val="FFFFFF"/>
        </a:solidFill>
      </xdr:grpSpPr>
    </xdr:grpSp>
    <xdr:clientData/>
  </xdr:twoCellAnchor>
  <xdr:twoCellAnchor>
    <xdr:from>
      <xdr:col>1</xdr:col>
      <xdr:colOff>47625</xdr:colOff>
      <xdr:row>32</xdr:row>
      <xdr:rowOff>0</xdr:rowOff>
    </xdr:from>
    <xdr:to>
      <xdr:col>3</xdr:col>
      <xdr:colOff>352425</xdr:colOff>
      <xdr:row>33</xdr:row>
      <xdr:rowOff>28575</xdr:rowOff>
    </xdr:to>
    <xdr:grpSp>
      <xdr:nvGrpSpPr>
        <xdr:cNvPr id="533" name="Group 4971" hidden="1"/>
        <xdr:cNvGrpSpPr>
          <a:grpSpLocks/>
        </xdr:cNvGrpSpPr>
      </xdr:nvGrpSpPr>
      <xdr:grpSpPr>
        <a:xfrm>
          <a:off x="1295400" y="7343775"/>
          <a:ext cx="1581150" cy="219075"/>
          <a:chOff x="134" y="0"/>
          <a:chExt cx="2885951" cy="4676775"/>
        </a:xfrm>
        <a:solidFill>
          <a:srgbClr val="FFFFFF"/>
        </a:solidFill>
      </xdr:grpSpPr>
    </xdr:grpSp>
    <xdr:clientData/>
  </xdr:twoCellAnchor>
  <xdr:twoCellAnchor>
    <xdr:from>
      <xdr:col>1</xdr:col>
      <xdr:colOff>47625</xdr:colOff>
      <xdr:row>33</xdr:row>
      <xdr:rowOff>0</xdr:rowOff>
    </xdr:from>
    <xdr:to>
      <xdr:col>3</xdr:col>
      <xdr:colOff>352425</xdr:colOff>
      <xdr:row>34</xdr:row>
      <xdr:rowOff>28575</xdr:rowOff>
    </xdr:to>
    <xdr:grpSp>
      <xdr:nvGrpSpPr>
        <xdr:cNvPr id="537" name="Group 4971" hidden="1"/>
        <xdr:cNvGrpSpPr>
          <a:grpSpLocks/>
        </xdr:cNvGrpSpPr>
      </xdr:nvGrpSpPr>
      <xdr:grpSpPr>
        <a:xfrm>
          <a:off x="1295400" y="7534275"/>
          <a:ext cx="1581150" cy="219075"/>
          <a:chOff x="134" y="0"/>
          <a:chExt cx="2885951" cy="4676775"/>
        </a:xfrm>
        <a:solidFill>
          <a:srgbClr val="FFFFFF"/>
        </a:solidFill>
      </xdr:grpSpPr>
    </xdr:grpSp>
    <xdr:clientData/>
  </xdr:twoCellAnchor>
  <xdr:twoCellAnchor>
    <xdr:from>
      <xdr:col>1</xdr:col>
      <xdr:colOff>47625</xdr:colOff>
      <xdr:row>34</xdr:row>
      <xdr:rowOff>0</xdr:rowOff>
    </xdr:from>
    <xdr:to>
      <xdr:col>3</xdr:col>
      <xdr:colOff>352425</xdr:colOff>
      <xdr:row>35</xdr:row>
      <xdr:rowOff>28575</xdr:rowOff>
    </xdr:to>
    <xdr:grpSp>
      <xdr:nvGrpSpPr>
        <xdr:cNvPr id="541" name="Group 4971" hidden="1"/>
        <xdr:cNvGrpSpPr>
          <a:grpSpLocks/>
        </xdr:cNvGrpSpPr>
      </xdr:nvGrpSpPr>
      <xdr:grpSpPr>
        <a:xfrm>
          <a:off x="1295400" y="7724775"/>
          <a:ext cx="1581150" cy="219075"/>
          <a:chOff x="134" y="0"/>
          <a:chExt cx="2885951" cy="4676775"/>
        </a:xfrm>
        <a:solidFill>
          <a:srgbClr val="FFFFFF"/>
        </a:solidFill>
      </xdr:grpSpPr>
    </xdr:grpSp>
    <xdr:clientData/>
  </xdr:twoCellAnchor>
  <xdr:twoCellAnchor>
    <xdr:from>
      <xdr:col>1</xdr:col>
      <xdr:colOff>47625</xdr:colOff>
      <xdr:row>35</xdr:row>
      <xdr:rowOff>0</xdr:rowOff>
    </xdr:from>
    <xdr:to>
      <xdr:col>3</xdr:col>
      <xdr:colOff>352425</xdr:colOff>
      <xdr:row>36</xdr:row>
      <xdr:rowOff>28575</xdr:rowOff>
    </xdr:to>
    <xdr:grpSp>
      <xdr:nvGrpSpPr>
        <xdr:cNvPr id="545" name="Group 4971" hidden="1"/>
        <xdr:cNvGrpSpPr>
          <a:grpSpLocks/>
        </xdr:cNvGrpSpPr>
      </xdr:nvGrpSpPr>
      <xdr:grpSpPr>
        <a:xfrm>
          <a:off x="1295400" y="7915275"/>
          <a:ext cx="1581150" cy="219075"/>
          <a:chOff x="134" y="0"/>
          <a:chExt cx="2885951" cy="4676775"/>
        </a:xfrm>
        <a:solidFill>
          <a:srgbClr val="FFFFFF"/>
        </a:solidFill>
      </xdr:grpSpPr>
    </xdr:grpSp>
    <xdr:clientData/>
  </xdr:twoCellAnchor>
  <xdr:twoCellAnchor>
    <xdr:from>
      <xdr:col>1</xdr:col>
      <xdr:colOff>47625</xdr:colOff>
      <xdr:row>36</xdr:row>
      <xdr:rowOff>0</xdr:rowOff>
    </xdr:from>
    <xdr:to>
      <xdr:col>3</xdr:col>
      <xdr:colOff>352425</xdr:colOff>
      <xdr:row>37</xdr:row>
      <xdr:rowOff>28575</xdr:rowOff>
    </xdr:to>
    <xdr:grpSp>
      <xdr:nvGrpSpPr>
        <xdr:cNvPr id="549" name="Group 4971" hidden="1"/>
        <xdr:cNvGrpSpPr>
          <a:grpSpLocks/>
        </xdr:cNvGrpSpPr>
      </xdr:nvGrpSpPr>
      <xdr:grpSpPr>
        <a:xfrm>
          <a:off x="1295400" y="8105775"/>
          <a:ext cx="1581150" cy="219075"/>
          <a:chOff x="134" y="0"/>
          <a:chExt cx="2885951" cy="4676775"/>
        </a:xfrm>
        <a:solidFill>
          <a:srgbClr val="FFFFFF"/>
        </a:solidFill>
      </xdr:grpSpPr>
    </xdr:grpSp>
    <xdr:clientData/>
  </xdr:twoCellAnchor>
  <xdr:twoCellAnchor>
    <xdr:from>
      <xdr:col>1</xdr:col>
      <xdr:colOff>47625</xdr:colOff>
      <xdr:row>37</xdr:row>
      <xdr:rowOff>0</xdr:rowOff>
    </xdr:from>
    <xdr:to>
      <xdr:col>3</xdr:col>
      <xdr:colOff>352425</xdr:colOff>
      <xdr:row>38</xdr:row>
      <xdr:rowOff>28575</xdr:rowOff>
    </xdr:to>
    <xdr:grpSp>
      <xdr:nvGrpSpPr>
        <xdr:cNvPr id="553" name="Group 4971" hidden="1"/>
        <xdr:cNvGrpSpPr>
          <a:grpSpLocks/>
        </xdr:cNvGrpSpPr>
      </xdr:nvGrpSpPr>
      <xdr:grpSpPr>
        <a:xfrm>
          <a:off x="1295400" y="8296275"/>
          <a:ext cx="1581150" cy="219075"/>
          <a:chOff x="134" y="0"/>
          <a:chExt cx="2885951" cy="4676775"/>
        </a:xfrm>
        <a:solidFill>
          <a:srgbClr val="FFFFFF"/>
        </a:solidFill>
      </xdr:grpSpPr>
    </xdr:grpSp>
    <xdr:clientData/>
  </xdr:twoCellAnchor>
  <xdr:twoCellAnchor>
    <xdr:from>
      <xdr:col>1</xdr:col>
      <xdr:colOff>47625</xdr:colOff>
      <xdr:row>38</xdr:row>
      <xdr:rowOff>0</xdr:rowOff>
    </xdr:from>
    <xdr:to>
      <xdr:col>3</xdr:col>
      <xdr:colOff>352425</xdr:colOff>
      <xdr:row>39</xdr:row>
      <xdr:rowOff>28575</xdr:rowOff>
    </xdr:to>
    <xdr:grpSp>
      <xdr:nvGrpSpPr>
        <xdr:cNvPr id="557" name="Group 4971" hidden="1"/>
        <xdr:cNvGrpSpPr>
          <a:grpSpLocks/>
        </xdr:cNvGrpSpPr>
      </xdr:nvGrpSpPr>
      <xdr:grpSpPr>
        <a:xfrm>
          <a:off x="1295400" y="8486775"/>
          <a:ext cx="1581150" cy="219075"/>
          <a:chOff x="134" y="0"/>
          <a:chExt cx="2885951" cy="4676775"/>
        </a:xfrm>
        <a:solidFill>
          <a:srgbClr val="FFFFFF"/>
        </a:solidFill>
      </xdr:grpSpPr>
    </xdr:grpSp>
    <xdr:clientData/>
  </xdr:twoCellAnchor>
  <xdr:twoCellAnchor>
    <xdr:from>
      <xdr:col>1</xdr:col>
      <xdr:colOff>47625</xdr:colOff>
      <xdr:row>39</xdr:row>
      <xdr:rowOff>0</xdr:rowOff>
    </xdr:from>
    <xdr:to>
      <xdr:col>3</xdr:col>
      <xdr:colOff>352425</xdr:colOff>
      <xdr:row>40</xdr:row>
      <xdr:rowOff>28575</xdr:rowOff>
    </xdr:to>
    <xdr:grpSp>
      <xdr:nvGrpSpPr>
        <xdr:cNvPr id="561" name="Group 4971" hidden="1"/>
        <xdr:cNvGrpSpPr>
          <a:grpSpLocks/>
        </xdr:cNvGrpSpPr>
      </xdr:nvGrpSpPr>
      <xdr:grpSpPr>
        <a:xfrm>
          <a:off x="1295400" y="8677275"/>
          <a:ext cx="1581150" cy="219075"/>
          <a:chOff x="134" y="0"/>
          <a:chExt cx="2885951" cy="4676775"/>
        </a:xfrm>
        <a:solidFill>
          <a:srgbClr val="FFFFFF"/>
        </a:solidFill>
      </xdr:grpSpPr>
    </xdr:grpSp>
    <xdr:clientData/>
  </xdr:twoCellAnchor>
  <xdr:twoCellAnchor>
    <xdr:from>
      <xdr:col>1</xdr:col>
      <xdr:colOff>47625</xdr:colOff>
      <xdr:row>40</xdr:row>
      <xdr:rowOff>0</xdr:rowOff>
    </xdr:from>
    <xdr:to>
      <xdr:col>3</xdr:col>
      <xdr:colOff>352425</xdr:colOff>
      <xdr:row>41</xdr:row>
      <xdr:rowOff>28575</xdr:rowOff>
    </xdr:to>
    <xdr:grpSp>
      <xdr:nvGrpSpPr>
        <xdr:cNvPr id="565" name="Group 4971" hidden="1"/>
        <xdr:cNvGrpSpPr>
          <a:grpSpLocks/>
        </xdr:cNvGrpSpPr>
      </xdr:nvGrpSpPr>
      <xdr:grpSpPr>
        <a:xfrm>
          <a:off x="1295400" y="8867775"/>
          <a:ext cx="1581150" cy="219075"/>
          <a:chOff x="134" y="0"/>
          <a:chExt cx="2885951" cy="4676775"/>
        </a:xfrm>
        <a:solidFill>
          <a:srgbClr val="FFFFFF"/>
        </a:solidFill>
      </xdr:grpSpPr>
    </xdr:grpSp>
    <xdr:clientData/>
  </xdr:twoCellAnchor>
  <xdr:twoCellAnchor>
    <xdr:from>
      <xdr:col>1</xdr:col>
      <xdr:colOff>47625</xdr:colOff>
      <xdr:row>41</xdr:row>
      <xdr:rowOff>0</xdr:rowOff>
    </xdr:from>
    <xdr:to>
      <xdr:col>3</xdr:col>
      <xdr:colOff>352425</xdr:colOff>
      <xdr:row>42</xdr:row>
      <xdr:rowOff>28575</xdr:rowOff>
    </xdr:to>
    <xdr:grpSp>
      <xdr:nvGrpSpPr>
        <xdr:cNvPr id="569" name="Group 4971" hidden="1"/>
        <xdr:cNvGrpSpPr>
          <a:grpSpLocks/>
        </xdr:cNvGrpSpPr>
      </xdr:nvGrpSpPr>
      <xdr:grpSpPr>
        <a:xfrm>
          <a:off x="1295400" y="9058275"/>
          <a:ext cx="1581150" cy="219075"/>
          <a:chOff x="134" y="0"/>
          <a:chExt cx="2885951" cy="4676775"/>
        </a:xfrm>
        <a:solidFill>
          <a:srgbClr val="FFFFFF"/>
        </a:solidFill>
      </xdr:grpSpPr>
    </xdr:grpSp>
    <xdr:clientData/>
  </xdr:twoCellAnchor>
  <xdr:twoCellAnchor>
    <xdr:from>
      <xdr:col>1</xdr:col>
      <xdr:colOff>47625</xdr:colOff>
      <xdr:row>42</xdr:row>
      <xdr:rowOff>0</xdr:rowOff>
    </xdr:from>
    <xdr:to>
      <xdr:col>3</xdr:col>
      <xdr:colOff>352425</xdr:colOff>
      <xdr:row>43</xdr:row>
      <xdr:rowOff>28575</xdr:rowOff>
    </xdr:to>
    <xdr:grpSp>
      <xdr:nvGrpSpPr>
        <xdr:cNvPr id="573" name="Group 4971" hidden="1"/>
        <xdr:cNvGrpSpPr>
          <a:grpSpLocks/>
        </xdr:cNvGrpSpPr>
      </xdr:nvGrpSpPr>
      <xdr:grpSpPr>
        <a:xfrm>
          <a:off x="1295400" y="9248775"/>
          <a:ext cx="1581150" cy="219075"/>
          <a:chOff x="134" y="0"/>
          <a:chExt cx="2885951" cy="4676775"/>
        </a:xfrm>
        <a:solidFill>
          <a:srgbClr val="FFFFFF"/>
        </a:solidFill>
      </xdr:grpSpPr>
    </xdr:grpSp>
    <xdr:clientData/>
  </xdr:twoCellAnchor>
  <xdr:twoCellAnchor>
    <xdr:from>
      <xdr:col>1</xdr:col>
      <xdr:colOff>47625</xdr:colOff>
      <xdr:row>43</xdr:row>
      <xdr:rowOff>0</xdr:rowOff>
    </xdr:from>
    <xdr:to>
      <xdr:col>3</xdr:col>
      <xdr:colOff>352425</xdr:colOff>
      <xdr:row>44</xdr:row>
      <xdr:rowOff>28575</xdr:rowOff>
    </xdr:to>
    <xdr:grpSp>
      <xdr:nvGrpSpPr>
        <xdr:cNvPr id="577" name="Group 4971" hidden="1"/>
        <xdr:cNvGrpSpPr>
          <a:grpSpLocks/>
        </xdr:cNvGrpSpPr>
      </xdr:nvGrpSpPr>
      <xdr:grpSpPr>
        <a:xfrm>
          <a:off x="1295400" y="9439275"/>
          <a:ext cx="1581150" cy="219075"/>
          <a:chOff x="134" y="0"/>
          <a:chExt cx="2885951" cy="4676775"/>
        </a:xfrm>
        <a:solidFill>
          <a:srgbClr val="FFFFFF"/>
        </a:solidFill>
      </xdr:grpSpPr>
    </xdr:grpSp>
    <xdr:clientData/>
  </xdr:twoCellAnchor>
  <xdr:twoCellAnchor>
    <xdr:from>
      <xdr:col>1</xdr:col>
      <xdr:colOff>47625</xdr:colOff>
      <xdr:row>44</xdr:row>
      <xdr:rowOff>0</xdr:rowOff>
    </xdr:from>
    <xdr:to>
      <xdr:col>3</xdr:col>
      <xdr:colOff>352425</xdr:colOff>
      <xdr:row>45</xdr:row>
      <xdr:rowOff>28575</xdr:rowOff>
    </xdr:to>
    <xdr:grpSp>
      <xdr:nvGrpSpPr>
        <xdr:cNvPr id="581" name="Group 4971" hidden="1"/>
        <xdr:cNvGrpSpPr>
          <a:grpSpLocks/>
        </xdr:cNvGrpSpPr>
      </xdr:nvGrpSpPr>
      <xdr:grpSpPr>
        <a:xfrm>
          <a:off x="1295400" y="9629775"/>
          <a:ext cx="1581150" cy="219075"/>
          <a:chOff x="134" y="0"/>
          <a:chExt cx="2885951" cy="4676775"/>
        </a:xfrm>
        <a:solidFill>
          <a:srgbClr val="FFFFFF"/>
        </a:solidFill>
      </xdr:grpSpPr>
    </xdr:grpSp>
    <xdr:clientData/>
  </xdr:twoCellAnchor>
  <xdr:twoCellAnchor>
    <xdr:from>
      <xdr:col>1</xdr:col>
      <xdr:colOff>47625</xdr:colOff>
      <xdr:row>45</xdr:row>
      <xdr:rowOff>0</xdr:rowOff>
    </xdr:from>
    <xdr:to>
      <xdr:col>3</xdr:col>
      <xdr:colOff>352425</xdr:colOff>
      <xdr:row>46</xdr:row>
      <xdr:rowOff>0</xdr:rowOff>
    </xdr:to>
    <xdr:grpSp>
      <xdr:nvGrpSpPr>
        <xdr:cNvPr id="585" name="Group 4971" hidden="1"/>
        <xdr:cNvGrpSpPr>
          <a:grpSpLocks/>
        </xdr:cNvGrpSpPr>
      </xdr:nvGrpSpPr>
      <xdr:grpSpPr>
        <a:xfrm>
          <a:off x="1295400" y="9820275"/>
          <a:ext cx="1581150" cy="190500"/>
          <a:chOff x="134" y="0"/>
          <a:chExt cx="2885951" cy="4676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589" name="Group 4993"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593" name="Group 4994"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597" name="Group 4995"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601" name="Group 4996"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605" name="Group 4997"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609" name="Group 4998"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613" name="Group 4999"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617" name="Group 5000"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47625</xdr:colOff>
      <xdr:row>45</xdr:row>
      <xdr:rowOff>0</xdr:rowOff>
    </xdr:from>
    <xdr:to>
      <xdr:col>3</xdr:col>
      <xdr:colOff>352425</xdr:colOff>
      <xdr:row>46</xdr:row>
      <xdr:rowOff>28575</xdr:rowOff>
    </xdr:to>
    <xdr:grpSp>
      <xdr:nvGrpSpPr>
        <xdr:cNvPr id="621" name="Group 4971" hidden="1"/>
        <xdr:cNvGrpSpPr>
          <a:grpSpLocks/>
        </xdr:cNvGrpSpPr>
      </xdr:nvGrpSpPr>
      <xdr:grpSpPr>
        <a:xfrm>
          <a:off x="1295400" y="9820275"/>
          <a:ext cx="1581150" cy="219075"/>
          <a:chOff x="134" y="0"/>
          <a:chExt cx="2885951" cy="4676775"/>
        </a:xfrm>
        <a:solidFill>
          <a:srgbClr val="FFFFFF"/>
        </a:solidFill>
      </xdr:grpSpPr>
    </xdr:grpSp>
    <xdr:clientData/>
  </xdr:twoCellAnchor>
  <xdr:twoCellAnchor>
    <xdr:from>
      <xdr:col>1</xdr:col>
      <xdr:colOff>47625</xdr:colOff>
      <xdr:row>46</xdr:row>
      <xdr:rowOff>0</xdr:rowOff>
    </xdr:from>
    <xdr:to>
      <xdr:col>3</xdr:col>
      <xdr:colOff>352425</xdr:colOff>
      <xdr:row>47</xdr:row>
      <xdr:rowOff>28575</xdr:rowOff>
    </xdr:to>
    <xdr:grpSp>
      <xdr:nvGrpSpPr>
        <xdr:cNvPr id="625" name="Group 4971" hidden="1"/>
        <xdr:cNvGrpSpPr>
          <a:grpSpLocks/>
        </xdr:cNvGrpSpPr>
      </xdr:nvGrpSpPr>
      <xdr:grpSpPr>
        <a:xfrm>
          <a:off x="1295400" y="10010775"/>
          <a:ext cx="1581150" cy="219075"/>
          <a:chOff x="134" y="0"/>
          <a:chExt cx="2885951" cy="4676775"/>
        </a:xfrm>
        <a:solidFill>
          <a:srgbClr val="FFFFFF"/>
        </a:solidFill>
      </xdr:grpSpPr>
    </xdr:grpSp>
    <xdr:clientData/>
  </xdr:twoCellAnchor>
  <xdr:twoCellAnchor>
    <xdr:from>
      <xdr:col>1</xdr:col>
      <xdr:colOff>47625</xdr:colOff>
      <xdr:row>47</xdr:row>
      <xdr:rowOff>0</xdr:rowOff>
    </xdr:from>
    <xdr:to>
      <xdr:col>3</xdr:col>
      <xdr:colOff>352425</xdr:colOff>
      <xdr:row>48</xdr:row>
      <xdr:rowOff>28575</xdr:rowOff>
    </xdr:to>
    <xdr:grpSp>
      <xdr:nvGrpSpPr>
        <xdr:cNvPr id="629" name="Group 4971" hidden="1"/>
        <xdr:cNvGrpSpPr>
          <a:grpSpLocks/>
        </xdr:cNvGrpSpPr>
      </xdr:nvGrpSpPr>
      <xdr:grpSpPr>
        <a:xfrm>
          <a:off x="1295400" y="10201275"/>
          <a:ext cx="1581150" cy="219075"/>
          <a:chOff x="134" y="0"/>
          <a:chExt cx="2885951" cy="4676775"/>
        </a:xfrm>
        <a:solidFill>
          <a:srgbClr val="FFFFFF"/>
        </a:solidFill>
      </xdr:grpSpPr>
    </xdr:grpSp>
    <xdr:clientData/>
  </xdr:twoCellAnchor>
  <xdr:twoCellAnchor>
    <xdr:from>
      <xdr:col>1</xdr:col>
      <xdr:colOff>47625</xdr:colOff>
      <xdr:row>48</xdr:row>
      <xdr:rowOff>0</xdr:rowOff>
    </xdr:from>
    <xdr:to>
      <xdr:col>3</xdr:col>
      <xdr:colOff>352425</xdr:colOff>
      <xdr:row>49</xdr:row>
      <xdr:rowOff>28575</xdr:rowOff>
    </xdr:to>
    <xdr:grpSp>
      <xdr:nvGrpSpPr>
        <xdr:cNvPr id="633" name="Group 4971" hidden="1"/>
        <xdr:cNvGrpSpPr>
          <a:grpSpLocks/>
        </xdr:cNvGrpSpPr>
      </xdr:nvGrpSpPr>
      <xdr:grpSpPr>
        <a:xfrm>
          <a:off x="1295400" y="10391775"/>
          <a:ext cx="1581150" cy="219075"/>
          <a:chOff x="134" y="0"/>
          <a:chExt cx="2885951" cy="4676775"/>
        </a:xfrm>
        <a:solidFill>
          <a:srgbClr val="FFFFFF"/>
        </a:solidFill>
      </xdr:grpSpPr>
    </xdr:grpSp>
    <xdr:clientData/>
  </xdr:twoCellAnchor>
  <xdr:twoCellAnchor>
    <xdr:from>
      <xdr:col>1</xdr:col>
      <xdr:colOff>47625</xdr:colOff>
      <xdr:row>49</xdr:row>
      <xdr:rowOff>0</xdr:rowOff>
    </xdr:from>
    <xdr:to>
      <xdr:col>3</xdr:col>
      <xdr:colOff>352425</xdr:colOff>
      <xdr:row>50</xdr:row>
      <xdr:rowOff>28575</xdr:rowOff>
    </xdr:to>
    <xdr:grpSp>
      <xdr:nvGrpSpPr>
        <xdr:cNvPr id="637" name="Group 4971" hidden="1"/>
        <xdr:cNvGrpSpPr>
          <a:grpSpLocks/>
        </xdr:cNvGrpSpPr>
      </xdr:nvGrpSpPr>
      <xdr:grpSpPr>
        <a:xfrm>
          <a:off x="1295400" y="10582275"/>
          <a:ext cx="1581150" cy="219075"/>
          <a:chOff x="134" y="0"/>
          <a:chExt cx="2885951" cy="4676775"/>
        </a:xfrm>
        <a:solidFill>
          <a:srgbClr val="FFFFFF"/>
        </a:solidFill>
      </xdr:grpSpPr>
    </xdr:grpSp>
    <xdr:clientData/>
  </xdr:twoCellAnchor>
  <xdr:twoCellAnchor>
    <xdr:from>
      <xdr:col>1</xdr:col>
      <xdr:colOff>47625</xdr:colOff>
      <xdr:row>50</xdr:row>
      <xdr:rowOff>0</xdr:rowOff>
    </xdr:from>
    <xdr:to>
      <xdr:col>3</xdr:col>
      <xdr:colOff>352425</xdr:colOff>
      <xdr:row>51</xdr:row>
      <xdr:rowOff>28575</xdr:rowOff>
    </xdr:to>
    <xdr:grpSp>
      <xdr:nvGrpSpPr>
        <xdr:cNvPr id="641" name="Group 4971" hidden="1"/>
        <xdr:cNvGrpSpPr>
          <a:grpSpLocks/>
        </xdr:cNvGrpSpPr>
      </xdr:nvGrpSpPr>
      <xdr:grpSpPr>
        <a:xfrm>
          <a:off x="1295400" y="10772775"/>
          <a:ext cx="1581150" cy="219075"/>
          <a:chOff x="134" y="0"/>
          <a:chExt cx="2885951" cy="4676775"/>
        </a:xfrm>
        <a:solidFill>
          <a:srgbClr val="FFFFFF"/>
        </a:solidFill>
      </xdr:grpSpPr>
    </xdr:grpSp>
    <xdr:clientData/>
  </xdr:twoCellAnchor>
  <xdr:twoCellAnchor>
    <xdr:from>
      <xdr:col>1</xdr:col>
      <xdr:colOff>47625</xdr:colOff>
      <xdr:row>51</xdr:row>
      <xdr:rowOff>0</xdr:rowOff>
    </xdr:from>
    <xdr:to>
      <xdr:col>3</xdr:col>
      <xdr:colOff>352425</xdr:colOff>
      <xdr:row>52</xdr:row>
      <xdr:rowOff>28575</xdr:rowOff>
    </xdr:to>
    <xdr:grpSp>
      <xdr:nvGrpSpPr>
        <xdr:cNvPr id="645" name="Group 4971" hidden="1"/>
        <xdr:cNvGrpSpPr>
          <a:grpSpLocks/>
        </xdr:cNvGrpSpPr>
      </xdr:nvGrpSpPr>
      <xdr:grpSpPr>
        <a:xfrm>
          <a:off x="1295400" y="10963275"/>
          <a:ext cx="1581150" cy="219075"/>
          <a:chOff x="134" y="0"/>
          <a:chExt cx="2885951" cy="4676775"/>
        </a:xfrm>
        <a:solidFill>
          <a:srgbClr val="FFFFFF"/>
        </a:solidFill>
      </xdr:grpSpPr>
    </xdr:grpSp>
    <xdr:clientData/>
  </xdr:twoCellAnchor>
  <xdr:twoCellAnchor>
    <xdr:from>
      <xdr:col>1</xdr:col>
      <xdr:colOff>47625</xdr:colOff>
      <xdr:row>52</xdr:row>
      <xdr:rowOff>0</xdr:rowOff>
    </xdr:from>
    <xdr:to>
      <xdr:col>3</xdr:col>
      <xdr:colOff>352425</xdr:colOff>
      <xdr:row>53</xdr:row>
      <xdr:rowOff>0</xdr:rowOff>
    </xdr:to>
    <xdr:grpSp>
      <xdr:nvGrpSpPr>
        <xdr:cNvPr id="649" name="Group 4971" hidden="1"/>
        <xdr:cNvGrpSpPr>
          <a:grpSpLocks/>
        </xdr:cNvGrpSpPr>
      </xdr:nvGrpSpPr>
      <xdr:grpSpPr>
        <a:xfrm>
          <a:off x="1295400" y="11153775"/>
          <a:ext cx="1581150" cy="190500"/>
          <a:chOff x="134" y="0"/>
          <a:chExt cx="2885951" cy="467677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hris\AppData\Local\Temp\Copy%20of%20TravelExpGood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hris\AppData\Local\Temp\Travel%20Expense%20Summa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mbowles\AppData\Local\Temp\Copy%20of%20TravelExpGood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cmbowles\AppData\Local\Temp\Travel%20Expense%20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oakland.edu/audit/polcy1210A.htm" TargetMode="External" /><Relationship Id="rId2" Type="http://schemas.openxmlformats.org/officeDocument/2006/relationships/hyperlink" Target="http://aoprals.state.gov/web920/per_diem.asp" TargetMode="External" /><Relationship Id="rId3" Type="http://schemas.openxmlformats.org/officeDocument/2006/relationships/hyperlink" Target="http://www.defensetravel.dod.mil/site/perdiemCalc.cfm" TargetMode="External" /><Relationship Id="rId4" Type="http://schemas.openxmlformats.org/officeDocument/2006/relationships/hyperlink" Target="http://aoprals.state.gov/web920/per_diem.asp" TargetMode="External" /><Relationship Id="rId5" Type="http://schemas.openxmlformats.org/officeDocument/2006/relationships/hyperlink" Target="http://aoprals.state.gov/web920/per_diem.asp" TargetMode="External" /><Relationship Id="rId6" Type="http://schemas.openxmlformats.org/officeDocument/2006/relationships/hyperlink" Target="mailto:payables@oakland.edu?subject=Problem%20w/TES" TargetMode="External" /><Relationship Id="rId7" Type="http://schemas.openxmlformats.org/officeDocument/2006/relationships/hyperlink" Target="https://www.irs.gov/uac/2017-standard-mileage-rates-for-business-and-medical-and-moving-announced" TargetMode="External" /><Relationship Id="rId8" Type="http://schemas.openxmlformats.org/officeDocument/2006/relationships/hyperlink" Target="https://wwwp.oakland.edu/policies/travel/1200/" TargetMode="External" /><Relationship Id="rId9" Type="http://schemas.openxmlformats.org/officeDocument/2006/relationships/hyperlink" Target="http://www.oakland.edu/apdirectory/" TargetMode="External" /><Relationship Id="rId10" Type="http://schemas.openxmlformats.org/officeDocument/2006/relationships/hyperlink" Target="https://wwwp.oakland.edu/ap/" TargetMode="External" /><Relationship Id="rId11" Type="http://schemas.openxmlformats.org/officeDocument/2006/relationships/hyperlink" Target="https://aoprals.state.gov/content.asp?content_id=114&amp;menu_id=75" TargetMode="External" /><Relationship Id="rId12" Type="http://schemas.openxmlformats.org/officeDocument/2006/relationships/hyperlink" Target="https://aoprals.state.gov/content.asp?content_id=114&amp;menu_id=75" TargetMode="External" /><Relationship Id="rId13"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5">
    <pageSetUpPr fitToPage="1"/>
  </sheetPr>
  <dimension ref="A1:Q106"/>
  <sheetViews>
    <sheetView zoomScalePageLayoutView="0" workbookViewId="0" topLeftCell="C1">
      <selection activeCell="A1" sqref="A1:D1"/>
    </sheetView>
  </sheetViews>
  <sheetFormatPr defaultColWidth="11.00390625" defaultRowHeight="14.25"/>
  <cols>
    <col min="1" max="1" width="3.625" style="283" hidden="1" customWidth="1"/>
    <col min="2" max="2" width="8.00390625" style="283" hidden="1" customWidth="1"/>
    <col min="3" max="3" width="83.25390625" style="283" customWidth="1"/>
    <col min="4" max="4" width="29.125" style="283" customWidth="1"/>
    <col min="5" max="16384" width="11.00390625" style="283" customWidth="1"/>
  </cols>
  <sheetData>
    <row r="1" spans="1:17" s="269" customFormat="1" ht="15.75">
      <c r="A1" s="326" t="s">
        <v>13</v>
      </c>
      <c r="B1" s="326"/>
      <c r="C1" s="326"/>
      <c r="D1" s="326"/>
      <c r="E1" s="268"/>
      <c r="F1" s="268"/>
      <c r="G1" s="268"/>
      <c r="H1" s="268"/>
      <c r="I1" s="268"/>
      <c r="J1" s="268"/>
      <c r="K1" s="268"/>
      <c r="L1" s="268"/>
      <c r="M1" s="268"/>
      <c r="N1" s="268"/>
      <c r="O1" s="268"/>
      <c r="P1" s="268"/>
      <c r="Q1" s="268"/>
    </row>
    <row r="2" spans="1:17" s="269" customFormat="1" ht="15.75">
      <c r="A2" s="326" t="s">
        <v>133</v>
      </c>
      <c r="B2" s="326"/>
      <c r="C2" s="326"/>
      <c r="D2" s="326"/>
      <c r="E2" s="268"/>
      <c r="F2" s="268"/>
      <c r="G2" s="268"/>
      <c r="H2" s="268"/>
      <c r="I2" s="268"/>
      <c r="J2" s="268"/>
      <c r="K2" s="268"/>
      <c r="L2" s="268"/>
      <c r="M2" s="268"/>
      <c r="N2" s="268"/>
      <c r="O2" s="268"/>
      <c r="P2" s="268"/>
      <c r="Q2" s="268"/>
    </row>
    <row r="3" spans="1:17" s="269" customFormat="1" ht="15.75">
      <c r="A3" s="267"/>
      <c r="B3" s="326" t="s">
        <v>148</v>
      </c>
      <c r="C3" s="326"/>
      <c r="D3" s="326"/>
      <c r="E3" s="268"/>
      <c r="F3" s="268"/>
      <c r="G3" s="268"/>
      <c r="H3" s="268"/>
      <c r="I3" s="268"/>
      <c r="J3" s="268"/>
      <c r="K3" s="268"/>
      <c r="L3" s="268"/>
      <c r="M3" s="268"/>
      <c r="N3" s="268"/>
      <c r="O3" s="268"/>
      <c r="P3" s="268"/>
      <c r="Q3" s="268"/>
    </row>
    <row r="4" spans="1:17" s="269" customFormat="1" ht="9" customHeight="1">
      <c r="A4" s="267"/>
      <c r="B4" s="267"/>
      <c r="C4" s="267"/>
      <c r="D4" s="267"/>
      <c r="E4" s="268"/>
      <c r="F4" s="268"/>
      <c r="G4" s="268"/>
      <c r="H4" s="268"/>
      <c r="I4" s="268"/>
      <c r="J4" s="268"/>
      <c r="K4" s="268"/>
      <c r="L4" s="268"/>
      <c r="M4" s="268"/>
      <c r="N4" s="268"/>
      <c r="O4" s="268"/>
      <c r="P4" s="268"/>
      <c r="Q4" s="268"/>
    </row>
    <row r="5" spans="1:17" ht="3" customHeight="1">
      <c r="A5" s="285"/>
      <c r="B5" s="285"/>
      <c r="C5" s="285"/>
      <c r="D5" s="285"/>
      <c r="E5" s="286"/>
      <c r="F5" s="286"/>
      <c r="G5" s="286"/>
      <c r="H5" s="286"/>
      <c r="I5" s="286"/>
      <c r="J5" s="286"/>
      <c r="K5" s="286"/>
      <c r="L5" s="286"/>
      <c r="M5" s="286"/>
      <c r="N5" s="286"/>
      <c r="O5" s="286"/>
      <c r="P5" s="286"/>
      <c r="Q5" s="286"/>
    </row>
    <row r="6" spans="3:14" s="270" customFormat="1" ht="15">
      <c r="C6" s="327" t="s">
        <v>177</v>
      </c>
      <c r="D6" s="327"/>
      <c r="E6" s="272"/>
      <c r="F6" s="272"/>
      <c r="G6" s="272"/>
      <c r="H6" s="272"/>
      <c r="I6" s="272"/>
      <c r="J6" s="272"/>
      <c r="K6" s="272"/>
      <c r="L6" s="272"/>
      <c r="M6" s="272"/>
      <c r="N6" s="272"/>
    </row>
    <row r="7" spans="3:14" s="270" customFormat="1" ht="8.25" customHeight="1">
      <c r="C7" s="271"/>
      <c r="D7" s="271"/>
      <c r="E7" s="272"/>
      <c r="F7" s="272"/>
      <c r="G7" s="272"/>
      <c r="H7" s="272"/>
      <c r="I7" s="272"/>
      <c r="J7" s="272"/>
      <c r="K7" s="272"/>
      <c r="L7" s="272"/>
      <c r="M7" s="272"/>
      <c r="N7" s="272"/>
    </row>
    <row r="8" spans="3:4" ht="43.5" customHeight="1">
      <c r="C8" s="343" t="s">
        <v>176</v>
      </c>
      <c r="D8" s="329"/>
    </row>
    <row r="9" spans="3:14" s="270" customFormat="1" ht="13.5" customHeight="1">
      <c r="C9" s="274"/>
      <c r="D9" s="274"/>
      <c r="E9" s="272"/>
      <c r="F9" s="272"/>
      <c r="G9" s="272"/>
      <c r="H9" s="272"/>
      <c r="I9" s="272"/>
      <c r="J9" s="272"/>
      <c r="K9" s="272"/>
      <c r="L9" s="272"/>
      <c r="M9" s="272"/>
      <c r="N9" s="272"/>
    </row>
    <row r="10" spans="3:14" s="270" customFormat="1" ht="15">
      <c r="C10" s="273" t="s">
        <v>169</v>
      </c>
      <c r="D10" s="272"/>
      <c r="E10" s="272"/>
      <c r="F10" s="272"/>
      <c r="G10" s="272"/>
      <c r="H10" s="272"/>
      <c r="I10" s="272"/>
      <c r="J10" s="272"/>
      <c r="K10" s="272"/>
      <c r="L10" s="272"/>
      <c r="M10" s="272"/>
      <c r="N10" s="272"/>
    </row>
    <row r="11" spans="3:14" s="270" customFormat="1" ht="3" customHeight="1">
      <c r="C11" s="273"/>
      <c r="D11" s="272"/>
      <c r="E11" s="272"/>
      <c r="F11" s="272"/>
      <c r="G11" s="272"/>
      <c r="H11" s="272"/>
      <c r="I11" s="272"/>
      <c r="J11" s="272"/>
      <c r="K11" s="272"/>
      <c r="L11" s="272"/>
      <c r="M11" s="272"/>
      <c r="N11" s="272"/>
    </row>
    <row r="12" spans="3:14" s="270" customFormat="1" ht="15.75" customHeight="1">
      <c r="C12" s="275" t="s">
        <v>125</v>
      </c>
      <c r="D12" s="272"/>
      <c r="E12" s="272"/>
      <c r="F12" s="272"/>
      <c r="G12" s="272"/>
      <c r="H12" s="272"/>
      <c r="I12" s="272"/>
      <c r="J12" s="272"/>
      <c r="K12" s="272"/>
      <c r="L12" s="272"/>
      <c r="M12" s="272"/>
      <c r="N12" s="272"/>
    </row>
    <row r="13" spans="3:14" s="278" customFormat="1" ht="15.75" customHeight="1">
      <c r="C13" s="328" t="s">
        <v>140</v>
      </c>
      <c r="D13" s="329"/>
      <c r="E13" s="277"/>
      <c r="F13" s="277"/>
      <c r="G13" s="277"/>
      <c r="H13" s="277"/>
      <c r="I13" s="277"/>
      <c r="J13" s="277"/>
      <c r="K13" s="277"/>
      <c r="L13" s="277"/>
      <c r="M13" s="277"/>
      <c r="N13" s="277"/>
    </row>
    <row r="14" spans="3:14" s="270" customFormat="1" ht="15.75" customHeight="1">
      <c r="C14" s="275" t="s">
        <v>135</v>
      </c>
      <c r="D14" s="272"/>
      <c r="E14" s="272"/>
      <c r="F14" s="272"/>
      <c r="G14" s="272"/>
      <c r="H14" s="272"/>
      <c r="I14" s="272"/>
      <c r="J14" s="272"/>
      <c r="K14" s="272"/>
      <c r="L14" s="272"/>
      <c r="M14" s="272"/>
      <c r="N14" s="272"/>
    </row>
    <row r="15" spans="3:14" s="270" customFormat="1" ht="15.75" customHeight="1">
      <c r="C15" s="328" t="s">
        <v>136</v>
      </c>
      <c r="D15" s="330"/>
      <c r="E15" s="272"/>
      <c r="F15" s="272"/>
      <c r="G15" s="272"/>
      <c r="H15" s="272"/>
      <c r="I15" s="272"/>
      <c r="J15" s="272"/>
      <c r="K15" s="272"/>
      <c r="L15" s="272"/>
      <c r="M15" s="272"/>
      <c r="N15" s="272"/>
    </row>
    <row r="16" spans="3:14" s="270" customFormat="1" ht="3" customHeight="1">
      <c r="C16" s="275"/>
      <c r="D16" s="274"/>
      <c r="E16" s="272"/>
      <c r="F16" s="272"/>
      <c r="G16" s="272"/>
      <c r="H16" s="272"/>
      <c r="I16" s="272"/>
      <c r="J16" s="272"/>
      <c r="K16" s="272"/>
      <c r="L16" s="272"/>
      <c r="M16" s="272"/>
      <c r="N16" s="272"/>
    </row>
    <row r="17" spans="3:14" s="270" customFormat="1" ht="15">
      <c r="C17" s="273" t="s">
        <v>128</v>
      </c>
      <c r="D17" s="272"/>
      <c r="E17" s="272"/>
      <c r="F17" s="272"/>
      <c r="G17" s="272"/>
      <c r="H17" s="272"/>
      <c r="I17" s="272"/>
      <c r="J17" s="272"/>
      <c r="K17" s="272"/>
      <c r="L17" s="272"/>
      <c r="M17" s="272"/>
      <c r="N17" s="272"/>
    </row>
    <row r="18" spans="3:14" s="270" customFormat="1" ht="3" customHeight="1">
      <c r="C18" s="273"/>
      <c r="D18" s="272"/>
      <c r="E18" s="272"/>
      <c r="F18" s="272"/>
      <c r="G18" s="272"/>
      <c r="H18" s="272"/>
      <c r="I18" s="272"/>
      <c r="J18" s="272"/>
      <c r="K18" s="272"/>
      <c r="L18" s="272"/>
      <c r="M18" s="272"/>
      <c r="N18" s="272"/>
    </row>
    <row r="19" spans="2:14" s="278" customFormat="1" ht="16.5" customHeight="1">
      <c r="B19" s="276" t="s">
        <v>119</v>
      </c>
      <c r="C19" s="275" t="s">
        <v>120</v>
      </c>
      <c r="D19" s="277"/>
      <c r="E19" s="277"/>
      <c r="F19" s="277"/>
      <c r="G19" s="277"/>
      <c r="H19" s="277"/>
      <c r="I19" s="277"/>
      <c r="J19" s="277"/>
      <c r="K19" s="277"/>
      <c r="L19" s="277"/>
      <c r="M19" s="277"/>
      <c r="N19" s="277"/>
    </row>
    <row r="20" spans="3:14" s="278" customFormat="1" ht="16.5" customHeight="1">
      <c r="C20" s="275" t="s">
        <v>121</v>
      </c>
      <c r="D20" s="277"/>
      <c r="E20" s="277"/>
      <c r="F20" s="277"/>
      <c r="G20" s="277"/>
      <c r="H20" s="277"/>
      <c r="I20" s="277"/>
      <c r="J20" s="277"/>
      <c r="K20" s="277"/>
      <c r="L20" s="277"/>
      <c r="M20" s="277"/>
      <c r="N20" s="277"/>
    </row>
    <row r="21" spans="3:14" s="278" customFormat="1" ht="16.5" customHeight="1">
      <c r="C21" s="275" t="s">
        <v>122</v>
      </c>
      <c r="D21" s="277"/>
      <c r="E21" s="277"/>
      <c r="F21" s="277"/>
      <c r="G21" s="277"/>
      <c r="H21" s="277"/>
      <c r="I21" s="277"/>
      <c r="J21" s="277"/>
      <c r="K21" s="277"/>
      <c r="L21" s="277"/>
      <c r="M21" s="277"/>
      <c r="N21" s="277"/>
    </row>
    <row r="22" spans="3:14" s="278" customFormat="1" ht="16.5" customHeight="1">
      <c r="C22" s="328" t="s">
        <v>144</v>
      </c>
      <c r="D22" s="328"/>
      <c r="E22" s="277"/>
      <c r="F22" s="277"/>
      <c r="G22" s="277"/>
      <c r="H22" s="277"/>
      <c r="I22" s="277"/>
      <c r="J22" s="277"/>
      <c r="K22" s="277"/>
      <c r="L22" s="277"/>
      <c r="M22" s="277"/>
      <c r="N22" s="277"/>
    </row>
    <row r="23" spans="3:14" s="278" customFormat="1" ht="16.5" customHeight="1">
      <c r="C23" s="332" t="s">
        <v>126</v>
      </c>
      <c r="D23" s="333"/>
      <c r="E23" s="277"/>
      <c r="F23" s="277"/>
      <c r="G23" s="277"/>
      <c r="H23" s="277"/>
      <c r="I23" s="277"/>
      <c r="J23" s="277"/>
      <c r="K23" s="277"/>
      <c r="L23" s="277"/>
      <c r="M23" s="277"/>
      <c r="N23" s="277"/>
    </row>
    <row r="24" spans="3:14" s="278" customFormat="1" ht="3" customHeight="1">
      <c r="C24" s="287"/>
      <c r="D24" s="288"/>
      <c r="E24" s="277"/>
      <c r="F24" s="277"/>
      <c r="G24" s="277"/>
      <c r="H24" s="277"/>
      <c r="I24" s="277"/>
      <c r="J24" s="277"/>
      <c r="K24" s="277"/>
      <c r="L24" s="277"/>
      <c r="M24" s="277"/>
      <c r="N24" s="277"/>
    </row>
    <row r="25" spans="3:14" s="278" customFormat="1" ht="15">
      <c r="C25" s="280" t="s">
        <v>168</v>
      </c>
      <c r="D25" s="275"/>
      <c r="E25" s="277"/>
      <c r="F25" s="277"/>
      <c r="G25" s="277"/>
      <c r="H25" s="277"/>
      <c r="I25" s="277"/>
      <c r="J25" s="277"/>
      <c r="K25" s="277"/>
      <c r="L25" s="277"/>
      <c r="M25" s="277"/>
      <c r="N25" s="277"/>
    </row>
    <row r="26" spans="3:14" s="278" customFormat="1" ht="3" customHeight="1">
      <c r="C26" s="289"/>
      <c r="D26" s="290"/>
      <c r="E26" s="277"/>
      <c r="F26" s="277"/>
      <c r="G26" s="277"/>
      <c r="H26" s="277"/>
      <c r="I26" s="277"/>
      <c r="J26" s="277"/>
      <c r="K26" s="277"/>
      <c r="L26" s="277"/>
      <c r="M26" s="277"/>
      <c r="N26" s="277"/>
    </row>
    <row r="27" spans="3:14" s="278" customFormat="1" ht="15">
      <c r="C27" s="334" t="s">
        <v>155</v>
      </c>
      <c r="D27" s="334"/>
      <c r="E27" s="277"/>
      <c r="F27" s="277"/>
      <c r="G27" s="277"/>
      <c r="H27" s="277"/>
      <c r="I27" s="277"/>
      <c r="J27" s="277"/>
      <c r="K27" s="277"/>
      <c r="L27" s="277"/>
      <c r="M27" s="277"/>
      <c r="N27" s="277"/>
    </row>
    <row r="28" spans="3:14" s="278" customFormat="1" ht="14.25">
      <c r="C28" s="324" t="s">
        <v>152</v>
      </c>
      <c r="D28" s="335"/>
      <c r="E28" s="277"/>
      <c r="F28" s="277"/>
      <c r="G28" s="277"/>
      <c r="H28" s="277"/>
      <c r="I28" s="277"/>
      <c r="J28" s="277"/>
      <c r="K28" s="277"/>
      <c r="L28" s="277"/>
      <c r="M28" s="277"/>
      <c r="N28" s="277"/>
    </row>
    <row r="29" spans="3:14" s="278" customFormat="1" ht="14.25">
      <c r="C29" s="336" t="s">
        <v>192</v>
      </c>
      <c r="D29" s="336"/>
      <c r="E29" s="277"/>
      <c r="F29" s="277"/>
      <c r="G29" s="277"/>
      <c r="H29" s="277"/>
      <c r="I29" s="277"/>
      <c r="J29" s="277"/>
      <c r="K29" s="277"/>
      <c r="L29" s="277"/>
      <c r="M29" s="277"/>
      <c r="N29" s="277"/>
    </row>
    <row r="30" spans="3:14" s="278" customFormat="1" ht="14.25">
      <c r="C30" s="294" t="s">
        <v>141</v>
      </c>
      <c r="D30" s="295" t="s">
        <v>142</v>
      </c>
      <c r="E30" s="277"/>
      <c r="F30" s="277"/>
      <c r="G30" s="277"/>
      <c r="H30" s="277"/>
      <c r="I30" s="277"/>
      <c r="J30" s="277"/>
      <c r="K30" s="277"/>
      <c r="L30" s="277"/>
      <c r="M30" s="277"/>
      <c r="N30" s="277"/>
    </row>
    <row r="31" spans="3:14" s="278" customFormat="1" ht="15">
      <c r="C31" s="296">
        <v>42005</v>
      </c>
      <c r="D31" s="297">
        <v>0.575</v>
      </c>
      <c r="E31" s="277"/>
      <c r="F31" s="277"/>
      <c r="G31" s="277"/>
      <c r="H31" s="277"/>
      <c r="I31" s="277"/>
      <c r="J31" s="277"/>
      <c r="K31" s="277"/>
      <c r="L31" s="277"/>
      <c r="M31" s="277"/>
      <c r="N31" s="277"/>
    </row>
    <row r="32" spans="3:14" s="278" customFormat="1" ht="15">
      <c r="C32" s="296">
        <v>42370</v>
      </c>
      <c r="D32" s="297">
        <v>0.54</v>
      </c>
      <c r="E32" s="277"/>
      <c r="F32" s="277"/>
      <c r="G32" s="277"/>
      <c r="H32" s="277"/>
      <c r="I32" s="277"/>
      <c r="J32" s="277"/>
      <c r="K32" s="277"/>
      <c r="L32" s="277"/>
      <c r="M32" s="277"/>
      <c r="N32" s="277"/>
    </row>
    <row r="33" spans="3:14" s="278" customFormat="1" ht="15">
      <c r="C33" s="296">
        <v>42736</v>
      </c>
      <c r="D33" s="297">
        <v>0.535</v>
      </c>
      <c r="E33" s="277"/>
      <c r="F33" s="277"/>
      <c r="G33" s="277"/>
      <c r="H33" s="277"/>
      <c r="I33" s="277"/>
      <c r="J33" s="277"/>
      <c r="K33" s="277"/>
      <c r="L33" s="277"/>
      <c r="M33" s="277"/>
      <c r="N33" s="277"/>
    </row>
    <row r="34" spans="3:14" s="278" customFormat="1" ht="16.5" customHeight="1">
      <c r="C34" s="337" t="s">
        <v>153</v>
      </c>
      <c r="D34" s="337"/>
      <c r="E34" s="277"/>
      <c r="F34" s="277"/>
      <c r="G34" s="277"/>
      <c r="H34" s="277"/>
      <c r="I34" s="277"/>
      <c r="J34" s="277"/>
      <c r="K34" s="277"/>
      <c r="L34" s="277"/>
      <c r="M34" s="277"/>
      <c r="N34" s="277"/>
    </row>
    <row r="35" spans="3:14" s="278" customFormat="1" ht="16.5" customHeight="1">
      <c r="C35" s="299" t="s">
        <v>178</v>
      </c>
      <c r="D35" s="298"/>
      <c r="E35" s="277"/>
      <c r="F35" s="277"/>
      <c r="G35" s="277"/>
      <c r="H35" s="277"/>
      <c r="I35" s="277"/>
      <c r="J35" s="277"/>
      <c r="K35" s="277"/>
      <c r="L35" s="277"/>
      <c r="M35" s="277"/>
      <c r="N35" s="277"/>
    </row>
    <row r="36" spans="3:14" s="278" customFormat="1" ht="16.5" customHeight="1">
      <c r="C36" s="331" t="s">
        <v>151</v>
      </c>
      <c r="D36" s="338"/>
      <c r="E36" s="277"/>
      <c r="F36" s="277"/>
      <c r="G36" s="277"/>
      <c r="H36" s="277"/>
      <c r="I36" s="277"/>
      <c r="J36" s="277"/>
      <c r="K36" s="277"/>
      <c r="L36" s="277"/>
      <c r="M36" s="277"/>
      <c r="N36" s="277"/>
    </row>
    <row r="37" spans="3:14" s="278" customFormat="1" ht="16.5" customHeight="1">
      <c r="C37" s="331" t="s">
        <v>154</v>
      </c>
      <c r="D37" s="339"/>
      <c r="E37" s="277"/>
      <c r="F37" s="277"/>
      <c r="G37" s="277"/>
      <c r="H37" s="277"/>
      <c r="I37" s="277"/>
      <c r="J37" s="277"/>
      <c r="K37" s="277"/>
      <c r="L37" s="277"/>
      <c r="M37" s="277"/>
      <c r="N37" s="277"/>
    </row>
    <row r="38" spans="3:14" s="278" customFormat="1" ht="16.5" customHeight="1">
      <c r="C38" s="331" t="s">
        <v>150</v>
      </c>
      <c r="D38" s="331"/>
      <c r="E38" s="277"/>
      <c r="F38" s="277"/>
      <c r="G38" s="277"/>
      <c r="H38" s="277"/>
      <c r="I38" s="277"/>
      <c r="J38" s="277"/>
      <c r="K38" s="277"/>
      <c r="L38" s="277"/>
      <c r="M38" s="277"/>
      <c r="N38" s="277"/>
    </row>
    <row r="39" spans="3:14" s="278" customFormat="1" ht="16.5" customHeight="1">
      <c r="C39" s="300" t="s">
        <v>154</v>
      </c>
      <c r="D39" s="301"/>
      <c r="E39" s="277"/>
      <c r="F39" s="277"/>
      <c r="G39" s="277"/>
      <c r="H39" s="277"/>
      <c r="I39" s="277"/>
      <c r="J39" s="277"/>
      <c r="K39" s="277"/>
      <c r="L39" s="277"/>
      <c r="M39" s="277"/>
      <c r="N39" s="277"/>
    </row>
    <row r="40" spans="3:14" s="278" customFormat="1" ht="16.5" customHeight="1">
      <c r="C40" s="293" t="s">
        <v>42</v>
      </c>
      <c r="D40" s="290"/>
      <c r="E40" s="277"/>
      <c r="F40" s="277"/>
      <c r="G40" s="277"/>
      <c r="H40" s="277"/>
      <c r="I40" s="277"/>
      <c r="J40" s="277"/>
      <c r="K40" s="277"/>
      <c r="L40" s="277"/>
      <c r="M40" s="277"/>
      <c r="N40" s="277"/>
    </row>
    <row r="41" spans="3:14" s="278" customFormat="1" ht="16.5" customHeight="1">
      <c r="C41" s="324" t="s">
        <v>160</v>
      </c>
      <c r="D41" s="325"/>
      <c r="E41" s="277"/>
      <c r="F41" s="277"/>
      <c r="G41" s="277"/>
      <c r="H41" s="277"/>
      <c r="I41" s="277"/>
      <c r="J41" s="277"/>
      <c r="K41" s="277"/>
      <c r="L41" s="277"/>
      <c r="M41" s="277"/>
      <c r="N41" s="277"/>
    </row>
    <row r="42" spans="3:14" s="278" customFormat="1" ht="16.5" customHeight="1">
      <c r="C42" s="292" t="s">
        <v>161</v>
      </c>
      <c r="D42" s="302"/>
      <c r="E42" s="277"/>
      <c r="F42" s="277"/>
      <c r="G42" s="277"/>
      <c r="H42" s="277"/>
      <c r="I42" s="277"/>
      <c r="J42" s="277"/>
      <c r="K42" s="277"/>
      <c r="L42" s="277"/>
      <c r="M42" s="277"/>
      <c r="N42" s="277"/>
    </row>
    <row r="43" spans="3:14" s="278" customFormat="1" ht="16.5" customHeight="1">
      <c r="C43" s="291" t="s">
        <v>143</v>
      </c>
      <c r="D43" s="292"/>
      <c r="E43" s="277"/>
      <c r="F43" s="277"/>
      <c r="G43" s="277"/>
      <c r="H43" s="277"/>
      <c r="I43" s="277"/>
      <c r="J43" s="277"/>
      <c r="K43" s="277"/>
      <c r="L43" s="277"/>
      <c r="M43" s="277"/>
      <c r="N43" s="277"/>
    </row>
    <row r="44" spans="3:14" s="278" customFormat="1" ht="16.5" customHeight="1">
      <c r="C44" s="317" t="s">
        <v>197</v>
      </c>
      <c r="D44" s="317"/>
      <c r="E44" s="277"/>
      <c r="F44" s="277"/>
      <c r="G44" s="277"/>
      <c r="H44" s="277"/>
      <c r="I44" s="277"/>
      <c r="J44" s="277"/>
      <c r="K44" s="277"/>
      <c r="L44" s="277"/>
      <c r="M44" s="277"/>
      <c r="N44" s="277"/>
    </row>
    <row r="45" spans="3:14" s="278" customFormat="1" ht="16.5" customHeight="1">
      <c r="C45" s="317" t="s">
        <v>123</v>
      </c>
      <c r="D45" s="323"/>
      <c r="E45" s="277"/>
      <c r="F45" s="277"/>
      <c r="G45" s="277"/>
      <c r="H45" s="277"/>
      <c r="I45" s="277"/>
      <c r="J45" s="277"/>
      <c r="K45" s="277"/>
      <c r="L45" s="277"/>
      <c r="M45" s="277"/>
      <c r="N45" s="277"/>
    </row>
    <row r="46" spans="3:14" s="278" customFormat="1" ht="16.5" customHeight="1">
      <c r="C46" s="317" t="s">
        <v>179</v>
      </c>
      <c r="D46" s="317"/>
      <c r="E46" s="277"/>
      <c r="F46" s="277"/>
      <c r="G46" s="277"/>
      <c r="H46" s="277"/>
      <c r="I46" s="277"/>
      <c r="J46" s="277"/>
      <c r="K46" s="277"/>
      <c r="L46" s="277"/>
      <c r="M46" s="277"/>
      <c r="N46" s="277"/>
    </row>
    <row r="47" spans="3:14" s="278" customFormat="1" ht="16.5" customHeight="1">
      <c r="C47" s="304" t="s">
        <v>198</v>
      </c>
      <c r="D47" s="305"/>
      <c r="E47" s="277"/>
      <c r="F47" s="277"/>
      <c r="G47" s="277"/>
      <c r="H47" s="277"/>
      <c r="I47" s="277"/>
      <c r="J47" s="277"/>
      <c r="K47" s="277"/>
      <c r="L47" s="277"/>
      <c r="M47" s="277"/>
      <c r="N47" s="277"/>
    </row>
    <row r="48" spans="3:14" s="278" customFormat="1" ht="16.5" customHeight="1">
      <c r="C48" s="324" t="s">
        <v>145</v>
      </c>
      <c r="D48" s="325"/>
      <c r="E48" s="277"/>
      <c r="F48" s="277"/>
      <c r="G48" s="277"/>
      <c r="H48" s="277"/>
      <c r="I48" s="277"/>
      <c r="J48" s="277"/>
      <c r="K48" s="277"/>
      <c r="L48" s="277"/>
      <c r="M48" s="277"/>
      <c r="N48" s="277"/>
    </row>
    <row r="49" spans="3:14" s="278" customFormat="1" ht="16.5" customHeight="1">
      <c r="C49" s="292" t="s">
        <v>149</v>
      </c>
      <c r="D49" s="302"/>
      <c r="E49" s="277"/>
      <c r="F49" s="277"/>
      <c r="G49" s="277"/>
      <c r="H49" s="277"/>
      <c r="I49" s="277"/>
      <c r="J49" s="277"/>
      <c r="K49" s="277"/>
      <c r="L49" s="277"/>
      <c r="M49" s="277"/>
      <c r="N49" s="277"/>
    </row>
    <row r="50" spans="3:14" s="278" customFormat="1" ht="16.5" customHeight="1">
      <c r="C50" s="324" t="s">
        <v>199</v>
      </c>
      <c r="D50" s="324"/>
      <c r="E50" s="277"/>
      <c r="F50" s="277"/>
      <c r="G50" s="277"/>
      <c r="H50" s="277"/>
      <c r="I50" s="277"/>
      <c r="J50" s="277"/>
      <c r="K50" s="277"/>
      <c r="L50" s="277"/>
      <c r="M50" s="277"/>
      <c r="N50" s="277"/>
    </row>
    <row r="51" spans="3:14" s="278" customFormat="1" ht="16.5" customHeight="1">
      <c r="C51" s="292" t="s">
        <v>170</v>
      </c>
      <c r="D51" s="292"/>
      <c r="E51" s="277"/>
      <c r="F51" s="277"/>
      <c r="G51" s="277"/>
      <c r="H51" s="277"/>
      <c r="I51" s="277"/>
      <c r="J51" s="277"/>
      <c r="K51" s="277"/>
      <c r="L51" s="277"/>
      <c r="M51" s="277"/>
      <c r="N51" s="277"/>
    </row>
    <row r="52" spans="3:14" s="278" customFormat="1" ht="16.5" customHeight="1">
      <c r="C52" s="324" t="s">
        <v>171</v>
      </c>
      <c r="D52" s="325"/>
      <c r="E52" s="277"/>
      <c r="F52" s="277"/>
      <c r="G52" s="277"/>
      <c r="H52" s="277"/>
      <c r="I52" s="277"/>
      <c r="J52" s="277"/>
      <c r="K52" s="277"/>
      <c r="L52" s="277"/>
      <c r="M52" s="277"/>
      <c r="N52" s="277"/>
    </row>
    <row r="53" spans="3:14" s="278" customFormat="1" ht="16.5" customHeight="1">
      <c r="C53" s="324" t="s">
        <v>172</v>
      </c>
      <c r="D53" s="324"/>
      <c r="E53" s="277"/>
      <c r="F53" s="277"/>
      <c r="G53" s="277"/>
      <c r="H53" s="277"/>
      <c r="I53" s="277"/>
      <c r="J53" s="277"/>
      <c r="K53" s="277"/>
      <c r="L53" s="277"/>
      <c r="M53" s="277"/>
      <c r="N53" s="277"/>
    </row>
    <row r="54" spans="3:14" s="278" customFormat="1" ht="16.5" customHeight="1">
      <c r="C54" s="324" t="s">
        <v>200</v>
      </c>
      <c r="D54" s="324"/>
      <c r="E54" s="277"/>
      <c r="F54" s="277"/>
      <c r="G54" s="277"/>
      <c r="H54" s="277"/>
      <c r="I54" s="277"/>
      <c r="J54" s="277"/>
      <c r="K54" s="277"/>
      <c r="L54" s="277"/>
      <c r="M54" s="277"/>
      <c r="N54" s="277"/>
    </row>
    <row r="55" spans="3:14" s="278" customFormat="1" ht="16.5" customHeight="1">
      <c r="C55" s="292" t="s">
        <v>156</v>
      </c>
      <c r="D55" s="292"/>
      <c r="E55" s="277"/>
      <c r="F55" s="277"/>
      <c r="G55" s="277"/>
      <c r="H55" s="277"/>
      <c r="I55" s="277"/>
      <c r="J55" s="277"/>
      <c r="K55" s="277"/>
      <c r="L55" s="277"/>
      <c r="M55" s="277"/>
      <c r="N55" s="277"/>
    </row>
    <row r="56" spans="3:14" s="278" customFormat="1" ht="16.5" customHeight="1">
      <c r="C56" s="324" t="s">
        <v>157</v>
      </c>
      <c r="D56" s="324"/>
      <c r="E56" s="277"/>
      <c r="F56" s="277"/>
      <c r="G56" s="277"/>
      <c r="H56" s="277"/>
      <c r="I56" s="277"/>
      <c r="J56" s="277"/>
      <c r="K56" s="277"/>
      <c r="L56" s="277"/>
      <c r="M56" s="277"/>
      <c r="N56" s="277"/>
    </row>
    <row r="57" spans="3:14" s="278" customFormat="1" ht="16.5" customHeight="1">
      <c r="C57" s="292" t="s">
        <v>158</v>
      </c>
      <c r="D57" s="292"/>
      <c r="E57" s="277"/>
      <c r="F57" s="277"/>
      <c r="G57" s="277"/>
      <c r="H57" s="277"/>
      <c r="I57" s="277"/>
      <c r="J57" s="277"/>
      <c r="K57" s="277"/>
      <c r="L57" s="277"/>
      <c r="M57" s="277"/>
      <c r="N57" s="277"/>
    </row>
    <row r="58" spans="3:14" s="278" customFormat="1" ht="16.5" customHeight="1">
      <c r="C58" s="306" t="s">
        <v>201</v>
      </c>
      <c r="D58" s="305"/>
      <c r="E58" s="277"/>
      <c r="F58" s="277"/>
      <c r="G58" s="277"/>
      <c r="H58" s="277"/>
      <c r="I58" s="277"/>
      <c r="J58" s="277"/>
      <c r="K58" s="277"/>
      <c r="L58" s="277"/>
      <c r="M58" s="277"/>
      <c r="N58" s="277"/>
    </row>
    <row r="59" spans="3:14" s="278" customFormat="1" ht="16.5" customHeight="1">
      <c r="C59" s="324" t="s">
        <v>146</v>
      </c>
      <c r="D59" s="325"/>
      <c r="E59" s="277"/>
      <c r="F59" s="277"/>
      <c r="G59" s="277"/>
      <c r="H59" s="277"/>
      <c r="I59" s="277"/>
      <c r="J59" s="277"/>
      <c r="K59" s="277"/>
      <c r="L59" s="277"/>
      <c r="M59" s="277"/>
      <c r="N59" s="277"/>
    </row>
    <row r="60" spans="3:14" s="278" customFormat="1" ht="16.5" customHeight="1">
      <c r="C60" s="292" t="s">
        <v>159</v>
      </c>
      <c r="D60" s="305"/>
      <c r="E60" s="277"/>
      <c r="F60" s="277"/>
      <c r="G60" s="277"/>
      <c r="H60" s="277"/>
      <c r="I60" s="277"/>
      <c r="J60" s="277"/>
      <c r="K60" s="277"/>
      <c r="L60" s="277"/>
      <c r="M60" s="277"/>
      <c r="N60" s="277"/>
    </row>
    <row r="61" spans="3:14" s="278" customFormat="1" ht="16.5" customHeight="1">
      <c r="C61" s="324" t="s">
        <v>162</v>
      </c>
      <c r="D61" s="325"/>
      <c r="E61" s="277"/>
      <c r="F61" s="277"/>
      <c r="G61" s="277"/>
      <c r="H61" s="277"/>
      <c r="I61" s="277"/>
      <c r="J61" s="277"/>
      <c r="K61" s="277"/>
      <c r="L61" s="277"/>
      <c r="M61" s="277"/>
      <c r="N61" s="277"/>
    </row>
    <row r="62" spans="3:14" s="278" customFormat="1" ht="16.5" customHeight="1">
      <c r="C62" s="324" t="s">
        <v>163</v>
      </c>
      <c r="D62" s="324"/>
      <c r="E62" s="277"/>
      <c r="F62" s="277"/>
      <c r="G62" s="277"/>
      <c r="H62" s="277"/>
      <c r="I62" s="277"/>
      <c r="J62" s="277"/>
      <c r="K62" s="277"/>
      <c r="L62" s="277"/>
      <c r="M62" s="277"/>
      <c r="N62" s="277"/>
    </row>
    <row r="63" spans="3:14" s="278" customFormat="1" ht="16.5" customHeight="1">
      <c r="C63" s="317" t="s">
        <v>202</v>
      </c>
      <c r="D63" s="317"/>
      <c r="E63" s="277"/>
      <c r="F63" s="277"/>
      <c r="G63" s="277"/>
      <c r="H63" s="277"/>
      <c r="I63" s="277"/>
      <c r="J63" s="277"/>
      <c r="K63" s="277"/>
      <c r="L63" s="277"/>
      <c r="M63" s="277"/>
      <c r="N63" s="277"/>
    </row>
    <row r="64" spans="3:14" s="278" customFormat="1" ht="16.5" customHeight="1">
      <c r="C64" s="303" t="s">
        <v>164</v>
      </c>
      <c r="D64" s="303"/>
      <c r="E64" s="277"/>
      <c r="F64" s="277"/>
      <c r="G64" s="277"/>
      <c r="H64" s="277"/>
      <c r="I64" s="277"/>
      <c r="J64" s="277"/>
      <c r="K64" s="277"/>
      <c r="L64" s="277"/>
      <c r="M64" s="277"/>
      <c r="N64" s="277"/>
    </row>
    <row r="65" spans="3:14" s="278" customFormat="1" ht="16.5" customHeight="1">
      <c r="C65" s="322" t="s">
        <v>190</v>
      </c>
      <c r="D65" s="322"/>
      <c r="E65" s="277"/>
      <c r="F65" s="277"/>
      <c r="G65" s="277"/>
      <c r="H65" s="277"/>
      <c r="I65" s="277"/>
      <c r="J65" s="277"/>
      <c r="K65" s="277"/>
      <c r="L65" s="277"/>
      <c r="M65" s="277"/>
      <c r="N65" s="277"/>
    </row>
    <row r="66" spans="3:14" s="278" customFormat="1" ht="16.5" customHeight="1">
      <c r="C66" s="317" t="s">
        <v>203</v>
      </c>
      <c r="D66" s="317"/>
      <c r="E66" s="277"/>
      <c r="F66" s="277"/>
      <c r="G66" s="277"/>
      <c r="H66" s="277"/>
      <c r="I66" s="277"/>
      <c r="J66" s="277"/>
      <c r="K66" s="277"/>
      <c r="L66" s="277"/>
      <c r="M66" s="277"/>
      <c r="N66" s="277"/>
    </row>
    <row r="67" spans="3:14" s="278" customFormat="1" ht="16.5" customHeight="1">
      <c r="C67" s="303" t="s">
        <v>194</v>
      </c>
      <c r="D67" s="303"/>
      <c r="E67" s="277"/>
      <c r="F67" s="277"/>
      <c r="G67" s="277"/>
      <c r="H67" s="277"/>
      <c r="I67" s="277"/>
      <c r="J67" s="277"/>
      <c r="K67" s="277"/>
      <c r="L67" s="277"/>
      <c r="M67" s="277"/>
      <c r="N67" s="277"/>
    </row>
    <row r="68" spans="3:14" s="278" customFormat="1" ht="16.5" customHeight="1">
      <c r="C68" s="340" t="s">
        <v>208</v>
      </c>
      <c r="D68" s="340"/>
      <c r="E68" s="277"/>
      <c r="F68" s="277"/>
      <c r="G68" s="277"/>
      <c r="H68" s="277"/>
      <c r="I68" s="277"/>
      <c r="J68" s="277"/>
      <c r="K68" s="277"/>
      <c r="L68" s="277"/>
      <c r="M68" s="277"/>
      <c r="N68" s="277"/>
    </row>
    <row r="69" spans="3:14" s="278" customFormat="1" ht="16.5" customHeight="1">
      <c r="C69" s="317" t="s">
        <v>137</v>
      </c>
      <c r="D69" s="317"/>
      <c r="E69" s="277"/>
      <c r="F69" s="277"/>
      <c r="G69" s="277"/>
      <c r="H69" s="277"/>
      <c r="I69" s="277"/>
      <c r="J69" s="277"/>
      <c r="K69" s="277"/>
      <c r="L69" s="277"/>
      <c r="M69" s="277"/>
      <c r="N69" s="277"/>
    </row>
    <row r="70" spans="3:14" s="278" customFormat="1" ht="16.5" customHeight="1">
      <c r="C70" s="317" t="s">
        <v>204</v>
      </c>
      <c r="D70" s="318"/>
      <c r="E70" s="277"/>
      <c r="F70" s="277"/>
      <c r="G70" s="277"/>
      <c r="H70" s="277"/>
      <c r="I70" s="277"/>
      <c r="J70" s="277"/>
      <c r="K70" s="277"/>
      <c r="L70" s="277"/>
      <c r="M70" s="277"/>
      <c r="N70" s="277"/>
    </row>
    <row r="71" spans="3:14" s="278" customFormat="1" ht="16.5" customHeight="1">
      <c r="C71" s="317" t="s">
        <v>165</v>
      </c>
      <c r="D71" s="317"/>
      <c r="E71" s="277"/>
      <c r="F71" s="277"/>
      <c r="G71" s="277"/>
      <c r="H71" s="277"/>
      <c r="I71" s="277"/>
      <c r="J71" s="277"/>
      <c r="K71" s="277"/>
      <c r="L71" s="277"/>
      <c r="M71" s="277"/>
      <c r="N71" s="277"/>
    </row>
    <row r="72" spans="3:14" s="278" customFormat="1" ht="18.75" customHeight="1">
      <c r="C72" s="316" t="s">
        <v>206</v>
      </c>
      <c r="D72" s="316"/>
      <c r="E72" s="277"/>
      <c r="F72" s="277"/>
      <c r="G72" s="277"/>
      <c r="H72" s="277"/>
      <c r="I72" s="277"/>
      <c r="J72" s="277"/>
      <c r="K72" s="277"/>
      <c r="L72" s="277"/>
      <c r="M72" s="277"/>
      <c r="N72" s="277"/>
    </row>
    <row r="73" spans="3:14" s="278" customFormat="1" ht="24" customHeight="1">
      <c r="C73" s="320" t="s">
        <v>196</v>
      </c>
      <c r="D73" s="321"/>
      <c r="E73" s="277"/>
      <c r="F73" s="277"/>
      <c r="G73" s="277"/>
      <c r="H73" s="277"/>
      <c r="I73" s="277"/>
      <c r="J73" s="277"/>
      <c r="K73" s="277"/>
      <c r="L73" s="277"/>
      <c r="M73" s="277"/>
      <c r="N73" s="277"/>
    </row>
    <row r="74" spans="3:14" s="278" customFormat="1" ht="16.5" customHeight="1">
      <c r="C74" s="303" t="s">
        <v>193</v>
      </c>
      <c r="D74" s="303"/>
      <c r="E74" s="277"/>
      <c r="F74" s="277"/>
      <c r="G74" s="277"/>
      <c r="H74" s="277"/>
      <c r="I74" s="277"/>
      <c r="J74" s="277"/>
      <c r="K74" s="277"/>
      <c r="L74" s="277"/>
      <c r="M74" s="277"/>
      <c r="N74" s="277"/>
    </row>
    <row r="75" spans="3:14" s="278" customFormat="1" ht="16.5" customHeight="1">
      <c r="C75" s="320" t="s">
        <v>207</v>
      </c>
      <c r="D75" s="320"/>
      <c r="E75" s="277"/>
      <c r="F75" s="277"/>
      <c r="G75" s="277"/>
      <c r="H75" s="277"/>
      <c r="I75" s="277"/>
      <c r="J75" s="277"/>
      <c r="K75" s="277"/>
      <c r="L75" s="277"/>
      <c r="M75" s="277"/>
      <c r="N75" s="277"/>
    </row>
    <row r="76" spans="3:14" s="278" customFormat="1" ht="38.25" customHeight="1">
      <c r="C76" s="319" t="s">
        <v>205</v>
      </c>
      <c r="D76" s="318"/>
      <c r="E76" s="277"/>
      <c r="F76" s="277"/>
      <c r="G76" s="277"/>
      <c r="H76" s="277"/>
      <c r="I76" s="277"/>
      <c r="J76" s="277"/>
      <c r="K76" s="277"/>
      <c r="L76" s="277"/>
      <c r="M76" s="277"/>
      <c r="N76" s="277"/>
    </row>
    <row r="77" spans="3:14" s="278" customFormat="1" ht="16.5" customHeight="1">
      <c r="C77" s="317" t="s">
        <v>166</v>
      </c>
      <c r="D77" s="317"/>
      <c r="E77" s="277"/>
      <c r="F77" s="277"/>
      <c r="G77" s="277"/>
      <c r="H77" s="277"/>
      <c r="I77" s="277"/>
      <c r="J77" s="277"/>
      <c r="K77" s="277"/>
      <c r="L77" s="277"/>
      <c r="M77" s="277"/>
      <c r="N77" s="277"/>
    </row>
    <row r="78" spans="3:14" s="278" customFormat="1" ht="16.5" customHeight="1">
      <c r="C78" s="317" t="s">
        <v>189</v>
      </c>
      <c r="D78" s="317"/>
      <c r="E78" s="277"/>
      <c r="F78" s="277"/>
      <c r="G78" s="277"/>
      <c r="H78" s="277"/>
      <c r="I78" s="277"/>
      <c r="J78" s="277"/>
      <c r="K78" s="277"/>
      <c r="L78" s="277"/>
      <c r="M78" s="277"/>
      <c r="N78" s="277"/>
    </row>
    <row r="79" spans="3:14" s="278" customFormat="1" ht="16.5" customHeight="1">
      <c r="C79" s="303" t="s">
        <v>167</v>
      </c>
      <c r="D79" s="303"/>
      <c r="E79" s="277"/>
      <c r="F79" s="277"/>
      <c r="G79" s="277"/>
      <c r="H79" s="277"/>
      <c r="I79" s="277"/>
      <c r="J79" s="277"/>
      <c r="K79" s="277"/>
      <c r="L79" s="277"/>
      <c r="M79" s="277"/>
      <c r="N79" s="277"/>
    </row>
    <row r="80" spans="3:14" s="278" customFormat="1" ht="3" customHeight="1">
      <c r="C80" s="275"/>
      <c r="D80" s="275"/>
      <c r="E80" s="277"/>
      <c r="F80" s="277"/>
      <c r="G80" s="277"/>
      <c r="H80" s="277"/>
      <c r="I80" s="277"/>
      <c r="J80" s="277"/>
      <c r="K80" s="277"/>
      <c r="L80" s="277"/>
      <c r="M80" s="277"/>
      <c r="N80" s="277"/>
    </row>
    <row r="81" spans="3:14" s="278" customFormat="1" ht="16.5" customHeight="1">
      <c r="C81" s="342" t="s">
        <v>185</v>
      </c>
      <c r="D81" s="342"/>
      <c r="E81" s="277"/>
      <c r="F81" s="277"/>
      <c r="G81" s="277"/>
      <c r="H81" s="277"/>
      <c r="I81" s="277"/>
      <c r="J81" s="277"/>
      <c r="K81" s="277"/>
      <c r="L81" s="277"/>
      <c r="M81" s="277"/>
      <c r="N81" s="277"/>
    </row>
    <row r="82" spans="3:14" s="278" customFormat="1" ht="17.25" customHeight="1">
      <c r="C82" s="275" t="s">
        <v>186</v>
      </c>
      <c r="D82" s="275"/>
      <c r="E82" s="277"/>
      <c r="F82" s="277"/>
      <c r="G82" s="277"/>
      <c r="H82" s="277"/>
      <c r="I82" s="277"/>
      <c r="J82" s="277"/>
      <c r="K82" s="277"/>
      <c r="L82" s="277"/>
      <c r="M82" s="277"/>
      <c r="N82" s="277"/>
    </row>
    <row r="83" spans="3:14" s="278" customFormat="1" ht="3" customHeight="1">
      <c r="C83" s="275"/>
      <c r="D83" s="281"/>
      <c r="E83" s="277"/>
      <c r="F83" s="277"/>
      <c r="G83" s="277"/>
      <c r="H83" s="277"/>
      <c r="I83" s="277"/>
      <c r="J83" s="277"/>
      <c r="K83" s="277"/>
      <c r="L83" s="277"/>
      <c r="M83" s="277"/>
      <c r="N83" s="277"/>
    </row>
    <row r="84" spans="3:14" s="278" customFormat="1" ht="16.5" customHeight="1">
      <c r="C84" s="342" t="s">
        <v>174</v>
      </c>
      <c r="D84" s="342"/>
      <c r="E84" s="277"/>
      <c r="F84" s="277"/>
      <c r="G84" s="277"/>
      <c r="H84" s="277"/>
      <c r="I84" s="277"/>
      <c r="J84" s="277"/>
      <c r="K84" s="277"/>
      <c r="L84" s="277"/>
      <c r="M84" s="277"/>
      <c r="N84" s="277"/>
    </row>
    <row r="85" spans="3:14" s="278" customFormat="1" ht="3" customHeight="1">
      <c r="C85" s="275"/>
      <c r="D85" s="275"/>
      <c r="E85" s="277"/>
      <c r="F85" s="277"/>
      <c r="G85" s="277"/>
      <c r="H85" s="277"/>
      <c r="I85" s="277"/>
      <c r="J85" s="277"/>
      <c r="K85" s="277"/>
      <c r="L85" s="277"/>
      <c r="M85" s="277"/>
      <c r="N85" s="277"/>
    </row>
    <row r="86" spans="3:14" s="278" customFormat="1" ht="16.5" customHeight="1">
      <c r="C86" s="308" t="s">
        <v>175</v>
      </c>
      <c r="D86" s="281"/>
      <c r="E86" s="277"/>
      <c r="F86" s="277"/>
      <c r="G86" s="277"/>
      <c r="H86" s="277"/>
      <c r="I86" s="277"/>
      <c r="J86" s="277"/>
      <c r="K86" s="277"/>
      <c r="L86" s="277"/>
      <c r="M86" s="277"/>
      <c r="N86" s="277"/>
    </row>
    <row r="87" spans="3:14" s="278" customFormat="1" ht="3" customHeight="1">
      <c r="C87" s="275"/>
      <c r="D87" s="281"/>
      <c r="E87" s="277"/>
      <c r="F87" s="277"/>
      <c r="G87" s="277"/>
      <c r="H87" s="277"/>
      <c r="I87" s="277"/>
      <c r="J87" s="277"/>
      <c r="K87" s="277"/>
      <c r="L87" s="277"/>
      <c r="M87" s="277"/>
      <c r="N87" s="277"/>
    </row>
    <row r="88" spans="3:14" s="278" customFormat="1" ht="15.75" customHeight="1">
      <c r="C88" s="328" t="s">
        <v>138</v>
      </c>
      <c r="D88" s="328"/>
      <c r="E88" s="277"/>
      <c r="F88" s="277"/>
      <c r="G88" s="277"/>
      <c r="H88" s="277"/>
      <c r="I88" s="277"/>
      <c r="J88" s="277"/>
      <c r="K88" s="277"/>
      <c r="L88" s="277"/>
      <c r="M88" s="277"/>
      <c r="N88" s="277"/>
    </row>
    <row r="89" spans="3:4" ht="3" customHeight="1">
      <c r="C89" s="282"/>
      <c r="D89" s="284"/>
    </row>
    <row r="90" spans="3:4" ht="16.5" customHeight="1">
      <c r="C90" s="343" t="s">
        <v>180</v>
      </c>
      <c r="D90" s="329"/>
    </row>
    <row r="91" ht="16.5" customHeight="1">
      <c r="C91" s="283" t="s">
        <v>139</v>
      </c>
    </row>
    <row r="92" spans="3:4" ht="3" customHeight="1">
      <c r="C92" s="279"/>
      <c r="D92" s="272"/>
    </row>
    <row r="93" spans="3:4" ht="30" customHeight="1">
      <c r="C93" s="344" t="s">
        <v>181</v>
      </c>
      <c r="D93" s="329"/>
    </row>
    <row r="94" spans="3:14" s="278" customFormat="1" ht="15.75" customHeight="1">
      <c r="C94" s="328" t="s">
        <v>182</v>
      </c>
      <c r="D94" s="328"/>
      <c r="E94" s="277"/>
      <c r="F94" s="277"/>
      <c r="G94" s="277"/>
      <c r="H94" s="277"/>
      <c r="I94" s="277"/>
      <c r="J94" s="277"/>
      <c r="K94" s="277"/>
      <c r="L94" s="277"/>
      <c r="M94" s="277"/>
      <c r="N94" s="277"/>
    </row>
    <row r="95" spans="3:14" s="278" customFormat="1" ht="15.75" customHeight="1">
      <c r="C95" s="328" t="s">
        <v>183</v>
      </c>
      <c r="D95" s="328"/>
      <c r="E95" s="277"/>
      <c r="F95" s="277"/>
      <c r="G95" s="277"/>
      <c r="H95" s="277"/>
      <c r="I95" s="277"/>
      <c r="J95" s="277"/>
      <c r="K95" s="277"/>
      <c r="L95" s="277"/>
      <c r="M95" s="277"/>
      <c r="N95" s="277"/>
    </row>
    <row r="96" ht="3" customHeight="1"/>
    <row r="97" spans="3:4" ht="15">
      <c r="C97" s="327" t="s">
        <v>40</v>
      </c>
      <c r="D97" s="327"/>
    </row>
    <row r="98" spans="3:4" ht="3" customHeight="1">
      <c r="C98" s="271"/>
      <c r="D98" s="271"/>
    </row>
    <row r="99" spans="3:4" ht="14.25" customHeight="1">
      <c r="C99" s="341" t="s">
        <v>45</v>
      </c>
      <c r="D99" s="341"/>
    </row>
    <row r="100" spans="3:4" ht="14.25">
      <c r="C100" s="709" t="s">
        <v>124</v>
      </c>
      <c r="D100" s="709"/>
    </row>
    <row r="101" spans="3:4" ht="4.5" customHeight="1">
      <c r="C101" s="345"/>
      <c r="D101" s="345"/>
    </row>
    <row r="102" spans="3:4" ht="29.25" customHeight="1">
      <c r="C102" s="347" t="s">
        <v>195</v>
      </c>
      <c r="D102" s="336"/>
    </row>
    <row r="103" spans="3:4" ht="14.25">
      <c r="C103" s="345"/>
      <c r="D103" s="345"/>
    </row>
    <row r="104" spans="3:4" ht="28.5" customHeight="1">
      <c r="C104" s="346" t="s">
        <v>173</v>
      </c>
      <c r="D104" s="346"/>
    </row>
    <row r="105" spans="3:4" ht="14.25">
      <c r="C105" s="309"/>
      <c r="D105" s="309"/>
    </row>
    <row r="106" spans="3:4" ht="14.25">
      <c r="C106" s="309"/>
      <c r="D106" s="309"/>
    </row>
  </sheetData>
  <sheetProtection password="DE4F" sheet="1"/>
  <mergeCells count="56">
    <mergeCell ref="C103:D103"/>
    <mergeCell ref="C104:D104"/>
    <mergeCell ref="C66:D66"/>
    <mergeCell ref="C78:D78"/>
    <mergeCell ref="C52:D52"/>
    <mergeCell ref="C53:D53"/>
    <mergeCell ref="C102:D102"/>
    <mergeCell ref="C101:D101"/>
    <mergeCell ref="C97:D97"/>
    <mergeCell ref="C100:D100"/>
    <mergeCell ref="C75:D75"/>
    <mergeCell ref="C99:D99"/>
    <mergeCell ref="C81:D81"/>
    <mergeCell ref="C8:D8"/>
    <mergeCell ref="C90:D90"/>
    <mergeCell ref="C93:D93"/>
    <mergeCell ref="C88:D88"/>
    <mergeCell ref="C84:D84"/>
    <mergeCell ref="C94:D94"/>
    <mergeCell ref="C95:D95"/>
    <mergeCell ref="C54:D54"/>
    <mergeCell ref="C29:D29"/>
    <mergeCell ref="C34:D34"/>
    <mergeCell ref="C36:D36"/>
    <mergeCell ref="C77:D77"/>
    <mergeCell ref="C37:D37"/>
    <mergeCell ref="C41:D41"/>
    <mergeCell ref="C68:D68"/>
    <mergeCell ref="C69:D69"/>
    <mergeCell ref="C71:D71"/>
    <mergeCell ref="C38:D38"/>
    <mergeCell ref="C22:D22"/>
    <mergeCell ref="C23:D23"/>
    <mergeCell ref="C27:D27"/>
    <mergeCell ref="C28:D28"/>
    <mergeCell ref="C50:D50"/>
    <mergeCell ref="C59:D59"/>
    <mergeCell ref="C62:D62"/>
    <mergeCell ref="C61:D61"/>
    <mergeCell ref="C63:D63"/>
    <mergeCell ref="A1:D1"/>
    <mergeCell ref="A2:D2"/>
    <mergeCell ref="B3:D3"/>
    <mergeCell ref="C6:D6"/>
    <mergeCell ref="C13:D13"/>
    <mergeCell ref="C15:D15"/>
    <mergeCell ref="C72:D72"/>
    <mergeCell ref="C70:D70"/>
    <mergeCell ref="C76:D76"/>
    <mergeCell ref="C73:D73"/>
    <mergeCell ref="C65:D65"/>
    <mergeCell ref="C44:D44"/>
    <mergeCell ref="C45:D45"/>
    <mergeCell ref="C46:D46"/>
    <mergeCell ref="C48:D48"/>
    <mergeCell ref="C56:D56"/>
  </mergeCells>
  <hyperlinks>
    <hyperlink ref="C100" r:id="rId1" display="Oakland University Travel Expense Reimbursement Policy"/>
    <hyperlink ref="C68" r:id="rId2" display="http://aoprals.state.gov/web920/per_diem.asp"/>
    <hyperlink ref="C68:D68" r:id="rId3" display="                                                                                   http://www.defensetravel.dod.mil/site/perdiemCalc.cfm"/>
    <hyperlink ref="C75" r:id="rId4" display="http://aoprals.state.gov/web920/per_diem.asp"/>
    <hyperlink ref="C75:D75" r:id="rId5" display="                                       http://aoprals.state.gov/web920/per_diem.asp"/>
    <hyperlink ref="C104" r:id="rId6" display="To report any problems or errors within this spreadsheet, please send an e-mail to payables@oakland.edu ."/>
    <hyperlink ref="C29:D29" r:id="rId7" display="          - Rate is determined by the IRS and will populate automatically in the TES based on dates entered."/>
    <hyperlink ref="C100:D100" r:id="rId8" display="Oakland University Administrative Policy &amp; Procedure #1200-Travel"/>
    <hyperlink ref="C102" r:id="rId9" tooltip="AP Directory" display="If you have questions about how to itemize your expenses, contact Accounts Payable. The Staff Directory is located on the Accounts Payable website."/>
    <hyperlink ref="C102:D102" r:id="rId10" tooltip="AP Directory" display="If you have questions about how to itemize your expenses, contact Accounts Payable. The Staff Directory is located on the Accounts Payable website."/>
    <hyperlink ref="C73:D73" r:id="rId11" display="The Allocation of M&amp;IE Rates to Be Used in Making Deductions from the M&amp;IE Allowance are available using the following link:       https://aoprals.state.gov/content.asp?content_id=114&amp;menu_id=75"/>
    <hyperlink ref="C73" r:id="rId12" display="https://aoprals.state.gov/content.asp?content_id=114&amp;menu_id=75"/>
  </hyperlinks>
  <printOptions/>
  <pageMargins left="0.7" right="0.7" top="0.75" bottom="0.75" header="0.3" footer="0.3"/>
  <pageSetup fitToHeight="0" fitToWidth="1" horizontalDpi="600" verticalDpi="600" orientation="portrait" scale="74" r:id="rId13"/>
  <headerFooter>
    <oddFooter>&amp;C&amp;"Arial,Regular"&amp;10&amp;P of &amp;N&amp;R&amp;"Arial,Regular"&amp;10Updated 04/2012</oddFooter>
  </headerFooter>
</worksheet>
</file>

<file path=xl/worksheets/sheet10.xml><?xml version="1.0" encoding="utf-8"?>
<worksheet xmlns="http://schemas.openxmlformats.org/spreadsheetml/2006/main" xmlns:r="http://schemas.openxmlformats.org/officeDocument/2006/relationships">
  <sheetPr codeName="Sheet4">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103</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6.5" customHeight="1" hidden="1">
      <c r="A10" s="61"/>
      <c r="B10" s="62"/>
      <c r="C10" s="62"/>
      <c r="D10" s="62"/>
      <c r="E10" s="62"/>
      <c r="F10" s="62"/>
      <c r="G10" s="62"/>
      <c r="H10" s="62"/>
      <c r="I10" s="62"/>
      <c r="J10" s="62"/>
      <c r="K10" s="62"/>
      <c r="L10" s="63"/>
      <c r="M10" s="673">
        <v>57</v>
      </c>
      <c r="N10" s="674"/>
      <c r="O10" s="674"/>
      <c r="P10" s="673">
        <v>58</v>
      </c>
      <c r="Q10" s="674"/>
      <c r="R10" s="674"/>
      <c r="S10" s="673">
        <v>59</v>
      </c>
      <c r="T10" s="674"/>
      <c r="U10" s="674"/>
      <c r="V10" s="673">
        <v>60</v>
      </c>
      <c r="W10" s="674"/>
      <c r="X10" s="674"/>
      <c r="Y10" s="673">
        <v>61</v>
      </c>
      <c r="Z10" s="674"/>
      <c r="AA10" s="674"/>
      <c r="AB10" s="673">
        <v>62</v>
      </c>
      <c r="AC10" s="674"/>
      <c r="AD10" s="674"/>
      <c r="AE10" s="673">
        <v>63</v>
      </c>
      <c r="AF10" s="674"/>
      <c r="AG10" s="674"/>
      <c r="AH10" s="258"/>
      <c r="AI10" s="258"/>
      <c r="AJ10" s="258"/>
      <c r="AK10" s="259"/>
      <c r="AL10" s="10" t="s">
        <v>24</v>
      </c>
    </row>
    <row r="11" spans="1:38" ht="12" customHeight="1">
      <c r="A11" s="85"/>
      <c r="B11" s="84"/>
      <c r="C11" s="84"/>
      <c r="D11" s="84"/>
      <c r="E11" s="84"/>
      <c r="F11" s="84"/>
      <c r="G11" s="84"/>
      <c r="H11" s="553" t="s">
        <v>48</v>
      </c>
      <c r="I11" s="553"/>
      <c r="J11" s="553"/>
      <c r="K11" s="553"/>
      <c r="L11" s="554"/>
      <c r="M11" s="641">
        <f>IF(M10&lt;='Per Diem Calc Tool'!$O$7+1,'Week 8'!AE11+1,"")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136"/>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137"/>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90" t="s">
        <v>47</v>
      </c>
      <c r="O16" s="390"/>
      <c r="P16" s="128" t="s">
        <v>46</v>
      </c>
      <c r="Q16" s="390" t="s">
        <v>47</v>
      </c>
      <c r="R16" s="390"/>
      <c r="S16" s="128" t="s">
        <v>46</v>
      </c>
      <c r="T16" s="390" t="s">
        <v>47</v>
      </c>
      <c r="U16" s="390"/>
      <c r="V16" s="128" t="s">
        <v>46</v>
      </c>
      <c r="W16" s="390" t="s">
        <v>47</v>
      </c>
      <c r="X16" s="390"/>
      <c r="Y16" s="128" t="s">
        <v>46</v>
      </c>
      <c r="Z16" s="390" t="s">
        <v>47</v>
      </c>
      <c r="AA16" s="390"/>
      <c r="AB16" s="128" t="s">
        <v>46</v>
      </c>
      <c r="AC16" s="390" t="s">
        <v>47</v>
      </c>
      <c r="AD16" s="390"/>
      <c r="AE16" s="128" t="s">
        <v>46</v>
      </c>
      <c r="AF16" s="390" t="s">
        <v>47</v>
      </c>
      <c r="AG16" s="390"/>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0"/>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527"/>
      <c r="I21" s="528"/>
      <c r="J21" s="528"/>
      <c r="K21" s="528"/>
      <c r="L21" s="529"/>
      <c r="M21" s="403"/>
      <c r="N21" s="403"/>
      <c r="O21" s="403"/>
      <c r="P21" s="403"/>
      <c r="Q21" s="403"/>
      <c r="R21" s="403"/>
      <c r="S21" s="403"/>
      <c r="T21" s="403"/>
      <c r="U21" s="403"/>
      <c r="V21" s="403"/>
      <c r="W21" s="403"/>
      <c r="X21" s="403"/>
      <c r="Y21" s="403"/>
      <c r="Z21" s="403"/>
      <c r="AA21" s="403"/>
      <c r="AB21" s="403"/>
      <c r="AC21" s="403"/>
      <c r="AD21" s="403"/>
      <c r="AE21" s="403"/>
      <c r="AF21" s="403"/>
      <c r="AG21" s="672"/>
      <c r="AH21" s="219"/>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187</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2"/>
      <c r="AI46" s="424">
        <f>-SUM(M46:AG46)</f>
        <v>0</v>
      </c>
      <c r="AJ46" s="424"/>
      <c r="AK46" s="424"/>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2"/>
      <c r="AI47" s="424">
        <f>-SUM(M47:AG47)</f>
        <v>0</v>
      </c>
      <c r="AJ47" s="424"/>
      <c r="AK47" s="424"/>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49:AK49"/>
    <mergeCell ref="A50:AK51"/>
    <mergeCell ref="AE47:AG47"/>
    <mergeCell ref="AI47:AK47"/>
    <mergeCell ref="M48:O48"/>
    <mergeCell ref="P48:R48"/>
    <mergeCell ref="S48:U48"/>
    <mergeCell ref="V48:X48"/>
    <mergeCell ref="Y48:AA48"/>
    <mergeCell ref="AB48:AD48"/>
    <mergeCell ref="AE48:AG48"/>
    <mergeCell ref="AI48:AK48"/>
    <mergeCell ref="AB46:AD46"/>
    <mergeCell ref="AE46:AG46"/>
    <mergeCell ref="AI46:AK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E43:AG43"/>
    <mergeCell ref="AI43:AK43"/>
    <mergeCell ref="A44:G44"/>
    <mergeCell ref="H44:L44"/>
    <mergeCell ref="M44:AG44"/>
    <mergeCell ref="AI44:AK44"/>
    <mergeCell ref="M43:O43"/>
    <mergeCell ref="P43:R43"/>
    <mergeCell ref="S43:U43"/>
    <mergeCell ref="V43:X43"/>
    <mergeCell ref="Y43:AA43"/>
    <mergeCell ref="AB43:AD43"/>
    <mergeCell ref="AI41:AK41"/>
    <mergeCell ref="M42:O42"/>
    <mergeCell ref="P42:R42"/>
    <mergeCell ref="S42:U42"/>
    <mergeCell ref="V42:X42"/>
    <mergeCell ref="Y42:AA42"/>
    <mergeCell ref="AB42:AD42"/>
    <mergeCell ref="AE42:AG42"/>
    <mergeCell ref="AI42:AK42"/>
    <mergeCell ref="AE40:AG40"/>
    <mergeCell ref="AI40:AK40"/>
    <mergeCell ref="A41:L41"/>
    <mergeCell ref="M41:O41"/>
    <mergeCell ref="P41:R41"/>
    <mergeCell ref="S41:U41"/>
    <mergeCell ref="V41:X41"/>
    <mergeCell ref="Y41:AA41"/>
    <mergeCell ref="AB41:AD41"/>
    <mergeCell ref="AE41:AG41"/>
    <mergeCell ref="AB39:AD39"/>
    <mergeCell ref="AE39:AG39"/>
    <mergeCell ref="AI39:AK39"/>
    <mergeCell ref="B40:L40"/>
    <mergeCell ref="M40:O40"/>
    <mergeCell ref="P40:R40"/>
    <mergeCell ref="S40:U40"/>
    <mergeCell ref="V40:X40"/>
    <mergeCell ref="Y40:AA40"/>
    <mergeCell ref="AB40:AD40"/>
    <mergeCell ref="B39:L39"/>
    <mergeCell ref="M39:O39"/>
    <mergeCell ref="P39:R39"/>
    <mergeCell ref="S39:U39"/>
    <mergeCell ref="V39:X39"/>
    <mergeCell ref="Y39:AA39"/>
    <mergeCell ref="AB37:AD37"/>
    <mergeCell ref="AE37:AG37"/>
    <mergeCell ref="C38:L38"/>
    <mergeCell ref="M38:O38"/>
    <mergeCell ref="P38:R38"/>
    <mergeCell ref="S38:U38"/>
    <mergeCell ref="V38:X38"/>
    <mergeCell ref="Y38:AA38"/>
    <mergeCell ref="AB38:AD38"/>
    <mergeCell ref="AE38:AG38"/>
    <mergeCell ref="AB33:AD33"/>
    <mergeCell ref="AE33:AG33"/>
    <mergeCell ref="AI33:AK33"/>
    <mergeCell ref="A34:AK34"/>
    <mergeCell ref="C37:L37"/>
    <mergeCell ref="M37:O37"/>
    <mergeCell ref="P37:R37"/>
    <mergeCell ref="S37:U37"/>
    <mergeCell ref="V37:X37"/>
    <mergeCell ref="Y37:AA37"/>
    <mergeCell ref="Y32:AA32"/>
    <mergeCell ref="AB32:AD32"/>
    <mergeCell ref="AE32:AG32"/>
    <mergeCell ref="AI32:AK32"/>
    <mergeCell ref="B33:L33"/>
    <mergeCell ref="M33:O33"/>
    <mergeCell ref="P33:R33"/>
    <mergeCell ref="S33:U33"/>
    <mergeCell ref="V33:X33"/>
    <mergeCell ref="Y33:AA33"/>
    <mergeCell ref="Y31:AA31"/>
    <mergeCell ref="AB31:AD31"/>
    <mergeCell ref="AE31:AG31"/>
    <mergeCell ref="AI31:AK31"/>
    <mergeCell ref="B32:G32"/>
    <mergeCell ref="H32:L32"/>
    <mergeCell ref="M32:O32"/>
    <mergeCell ref="P32:R32"/>
    <mergeCell ref="S32:U32"/>
    <mergeCell ref="V32:X32"/>
    <mergeCell ref="Y30:AA30"/>
    <mergeCell ref="AB30:AD30"/>
    <mergeCell ref="AE30:AG30"/>
    <mergeCell ref="AI30:AK30"/>
    <mergeCell ref="B31:G31"/>
    <mergeCell ref="H31:L31"/>
    <mergeCell ref="M31:O31"/>
    <mergeCell ref="P31:R31"/>
    <mergeCell ref="S31:U31"/>
    <mergeCell ref="V31:X31"/>
    <mergeCell ref="Y29:AA29"/>
    <mergeCell ref="AB29:AD29"/>
    <mergeCell ref="AE29:AG29"/>
    <mergeCell ref="AI29:AK29"/>
    <mergeCell ref="B30:G30"/>
    <mergeCell ref="H30:L30"/>
    <mergeCell ref="M30:O30"/>
    <mergeCell ref="P30:R30"/>
    <mergeCell ref="S30:U30"/>
    <mergeCell ref="V30:X30"/>
    <mergeCell ref="Y28:AA28"/>
    <mergeCell ref="AB28:AD28"/>
    <mergeCell ref="AE28:AG28"/>
    <mergeCell ref="AI28:AK28"/>
    <mergeCell ref="B29:G29"/>
    <mergeCell ref="H29:L29"/>
    <mergeCell ref="M29:O29"/>
    <mergeCell ref="P29:R29"/>
    <mergeCell ref="S29:U29"/>
    <mergeCell ref="V29:X29"/>
    <mergeCell ref="Y26:AA26"/>
    <mergeCell ref="AB26:AD26"/>
    <mergeCell ref="AE26:AG26"/>
    <mergeCell ref="AI26:AK26"/>
    <mergeCell ref="B28:G28"/>
    <mergeCell ref="H28:L28"/>
    <mergeCell ref="M28:O28"/>
    <mergeCell ref="P28:R28"/>
    <mergeCell ref="S28:U28"/>
    <mergeCell ref="V28:X28"/>
    <mergeCell ref="Y25:AA25"/>
    <mergeCell ref="AB25:AD25"/>
    <mergeCell ref="AE25:AG25"/>
    <mergeCell ref="AI25:AK25"/>
    <mergeCell ref="C26:G26"/>
    <mergeCell ref="H26:L26"/>
    <mergeCell ref="M26:O26"/>
    <mergeCell ref="P26:R26"/>
    <mergeCell ref="S26:U26"/>
    <mergeCell ref="V26:X26"/>
    <mergeCell ref="Y24:AA24"/>
    <mergeCell ref="AB24:AD24"/>
    <mergeCell ref="AE24:AG24"/>
    <mergeCell ref="AI24:AK24"/>
    <mergeCell ref="C25:G25"/>
    <mergeCell ref="H25:L25"/>
    <mergeCell ref="M25:O25"/>
    <mergeCell ref="P25:R25"/>
    <mergeCell ref="S25:U25"/>
    <mergeCell ref="V25:X25"/>
    <mergeCell ref="Y23:AA23"/>
    <mergeCell ref="AB23:AD23"/>
    <mergeCell ref="AE23:AG23"/>
    <mergeCell ref="AI23:AK23"/>
    <mergeCell ref="C24:G24"/>
    <mergeCell ref="H24:L24"/>
    <mergeCell ref="M24:O24"/>
    <mergeCell ref="P24:R24"/>
    <mergeCell ref="S24:U24"/>
    <mergeCell ref="V24:X24"/>
    <mergeCell ref="Y21:AA21"/>
    <mergeCell ref="AB21:AD21"/>
    <mergeCell ref="AE21:AG21"/>
    <mergeCell ref="AI21:AK21"/>
    <mergeCell ref="C23:G23"/>
    <mergeCell ref="H23:L23"/>
    <mergeCell ref="M23:O23"/>
    <mergeCell ref="P23:R23"/>
    <mergeCell ref="S23:U23"/>
    <mergeCell ref="V23:X23"/>
    <mergeCell ref="Y20:AA20"/>
    <mergeCell ref="AB20:AD20"/>
    <mergeCell ref="AE20:AG20"/>
    <mergeCell ref="AI20:AK20"/>
    <mergeCell ref="C21:G21"/>
    <mergeCell ref="H21:L21"/>
    <mergeCell ref="M21:O21"/>
    <mergeCell ref="P21:R21"/>
    <mergeCell ref="S21:U21"/>
    <mergeCell ref="V21:X21"/>
    <mergeCell ref="Y19:AA19"/>
    <mergeCell ref="AB19:AD19"/>
    <mergeCell ref="AE19:AG19"/>
    <mergeCell ref="AI19:AK19"/>
    <mergeCell ref="C20:G20"/>
    <mergeCell ref="H20:L20"/>
    <mergeCell ref="M20:O20"/>
    <mergeCell ref="P20:R20"/>
    <mergeCell ref="S20:U20"/>
    <mergeCell ref="V20:X20"/>
    <mergeCell ref="C19:G19"/>
    <mergeCell ref="H19:L19"/>
    <mergeCell ref="M19:O19"/>
    <mergeCell ref="P19:R19"/>
    <mergeCell ref="S19:U19"/>
    <mergeCell ref="V19:X19"/>
    <mergeCell ref="AF17:AG17"/>
    <mergeCell ref="AI17:AK17"/>
    <mergeCell ref="M18:O18"/>
    <mergeCell ref="P18:R18"/>
    <mergeCell ref="S18:U18"/>
    <mergeCell ref="V18:X18"/>
    <mergeCell ref="Y18:AA18"/>
    <mergeCell ref="AB18:AD18"/>
    <mergeCell ref="AE18:AG18"/>
    <mergeCell ref="AI18:AK18"/>
    <mergeCell ref="AF16:AG16"/>
    <mergeCell ref="C17:G17"/>
    <mergeCell ref="H17:I17"/>
    <mergeCell ref="K17:L17"/>
    <mergeCell ref="N17:O17"/>
    <mergeCell ref="Q17:R17"/>
    <mergeCell ref="T17:U17"/>
    <mergeCell ref="W17:X17"/>
    <mergeCell ref="Z17:AA17"/>
    <mergeCell ref="AC17:AD17"/>
    <mergeCell ref="N16:O16"/>
    <mergeCell ref="Q16:R16"/>
    <mergeCell ref="T16:U16"/>
    <mergeCell ref="W16:X16"/>
    <mergeCell ref="Z16:AA16"/>
    <mergeCell ref="AC16:AD16"/>
    <mergeCell ref="AE14:AG14"/>
    <mergeCell ref="H15:L15"/>
    <mergeCell ref="M15:O15"/>
    <mergeCell ref="P15:R15"/>
    <mergeCell ref="S15:U15"/>
    <mergeCell ref="V15:X15"/>
    <mergeCell ref="Y15:AA15"/>
    <mergeCell ref="AB15:AD15"/>
    <mergeCell ref="AE15:AG15"/>
    <mergeCell ref="Y13:AA13"/>
    <mergeCell ref="AB13:AD13"/>
    <mergeCell ref="AE13:AG13"/>
    <mergeCell ref="H14:L14"/>
    <mergeCell ref="M14:O14"/>
    <mergeCell ref="P14:R14"/>
    <mergeCell ref="S14:U14"/>
    <mergeCell ref="V14:X14"/>
    <mergeCell ref="Y14:AA14"/>
    <mergeCell ref="AB14:AD14"/>
    <mergeCell ref="A13:G13"/>
    <mergeCell ref="H13:L13"/>
    <mergeCell ref="M13:O13"/>
    <mergeCell ref="P13:R13"/>
    <mergeCell ref="S13:U13"/>
    <mergeCell ref="V13:X13"/>
    <mergeCell ref="AI11:AK11"/>
    <mergeCell ref="M12:O12"/>
    <mergeCell ref="P12:R12"/>
    <mergeCell ref="S12:U12"/>
    <mergeCell ref="V12:X12"/>
    <mergeCell ref="Y12:AA12"/>
    <mergeCell ref="AB12:AD12"/>
    <mergeCell ref="AE12:AG12"/>
    <mergeCell ref="AB10:AD10"/>
    <mergeCell ref="AE10:AG10"/>
    <mergeCell ref="H11:L11"/>
    <mergeCell ref="M11:O11"/>
    <mergeCell ref="P11:R11"/>
    <mergeCell ref="S11:U11"/>
    <mergeCell ref="V11:X11"/>
    <mergeCell ref="Y11:AA11"/>
    <mergeCell ref="AB11:AD11"/>
    <mergeCell ref="AE11:AG11"/>
    <mergeCell ref="A8:F8"/>
    <mergeCell ref="G8:L8"/>
    <mergeCell ref="M8:AK9"/>
    <mergeCell ref="A9:F9"/>
    <mergeCell ref="G9:L9"/>
    <mergeCell ref="M10:O10"/>
    <mergeCell ref="P10:R10"/>
    <mergeCell ref="S10:U10"/>
    <mergeCell ref="V10:X10"/>
    <mergeCell ref="Y10:AA10"/>
    <mergeCell ref="AL5:AP5"/>
    <mergeCell ref="P6:Q6"/>
    <mergeCell ref="R6:AA6"/>
    <mergeCell ref="AB6:AG6"/>
    <mergeCell ref="AJ6:AK6"/>
    <mergeCell ref="A7:L7"/>
    <mergeCell ref="M7:AK7"/>
    <mergeCell ref="AO7:AS7"/>
    <mergeCell ref="H3:AD3"/>
    <mergeCell ref="A4:AK4"/>
    <mergeCell ref="A5:C6"/>
    <mergeCell ref="D5:O6"/>
    <mergeCell ref="P5:Q5"/>
    <mergeCell ref="R5:AA5"/>
    <mergeCell ref="AB5:AG5"/>
    <mergeCell ref="AI5:AK5"/>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102</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5.75" customHeight="1" hidden="1">
      <c r="A10" s="61"/>
      <c r="B10" s="62"/>
      <c r="C10" s="62"/>
      <c r="D10" s="62"/>
      <c r="E10" s="62"/>
      <c r="F10" s="62"/>
      <c r="G10" s="62"/>
      <c r="H10" s="62"/>
      <c r="I10" s="62"/>
      <c r="J10" s="62"/>
      <c r="K10" s="62"/>
      <c r="L10" s="63"/>
      <c r="M10" s="673">
        <v>64</v>
      </c>
      <c r="N10" s="674"/>
      <c r="O10" s="674"/>
      <c r="P10" s="673">
        <v>65</v>
      </c>
      <c r="Q10" s="674"/>
      <c r="R10" s="674"/>
      <c r="S10" s="673">
        <v>66</v>
      </c>
      <c r="T10" s="674"/>
      <c r="U10" s="674"/>
      <c r="V10" s="673">
        <v>67</v>
      </c>
      <c r="W10" s="674"/>
      <c r="X10" s="674"/>
      <c r="Y10" s="673">
        <v>68</v>
      </c>
      <c r="Z10" s="674"/>
      <c r="AA10" s="674"/>
      <c r="AB10" s="673">
        <v>69</v>
      </c>
      <c r="AC10" s="674"/>
      <c r="AD10" s="674"/>
      <c r="AE10" s="673">
        <v>70</v>
      </c>
      <c r="AF10" s="674"/>
      <c r="AG10" s="674"/>
      <c r="AH10" s="258"/>
      <c r="AI10" s="258"/>
      <c r="AJ10" s="258"/>
      <c r="AK10" s="259"/>
      <c r="AL10" s="10" t="s">
        <v>24</v>
      </c>
    </row>
    <row r="11" spans="1:38" ht="12" customHeight="1">
      <c r="A11" s="85"/>
      <c r="B11" s="84"/>
      <c r="C11" s="84"/>
      <c r="D11" s="84"/>
      <c r="E11" s="84"/>
      <c r="F11" s="84"/>
      <c r="G11" s="84"/>
      <c r="H11" s="553" t="s">
        <v>48</v>
      </c>
      <c r="I11" s="553"/>
      <c r="J11" s="553"/>
      <c r="K11" s="553"/>
      <c r="L11" s="554"/>
      <c r="M11" s="641">
        <f>IF(M10&lt;='Per Diem Calc Tool'!$O$7+1,'Week 9'!AE11+1,"")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136"/>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137"/>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90" t="s">
        <v>47</v>
      </c>
      <c r="O16" s="390"/>
      <c r="P16" s="128" t="s">
        <v>46</v>
      </c>
      <c r="Q16" s="390" t="s">
        <v>47</v>
      </c>
      <c r="R16" s="390"/>
      <c r="S16" s="128" t="s">
        <v>46</v>
      </c>
      <c r="T16" s="390" t="s">
        <v>47</v>
      </c>
      <c r="U16" s="390"/>
      <c r="V16" s="128" t="s">
        <v>46</v>
      </c>
      <c r="W16" s="390" t="s">
        <v>47</v>
      </c>
      <c r="X16" s="390"/>
      <c r="Y16" s="128" t="s">
        <v>46</v>
      </c>
      <c r="Z16" s="390" t="s">
        <v>47</v>
      </c>
      <c r="AA16" s="390"/>
      <c r="AB16" s="128" t="s">
        <v>46</v>
      </c>
      <c r="AC16" s="390" t="s">
        <v>47</v>
      </c>
      <c r="AD16" s="390"/>
      <c r="AE16" s="128" t="s">
        <v>46</v>
      </c>
      <c r="AF16" s="390" t="s">
        <v>47</v>
      </c>
      <c r="AG16" s="390"/>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0"/>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527"/>
      <c r="I21" s="528"/>
      <c r="J21" s="528"/>
      <c r="K21" s="528"/>
      <c r="L21" s="529"/>
      <c r="M21" s="403"/>
      <c r="N21" s="403"/>
      <c r="O21" s="403"/>
      <c r="P21" s="403"/>
      <c r="Q21" s="403"/>
      <c r="R21" s="403"/>
      <c r="S21" s="403"/>
      <c r="T21" s="403"/>
      <c r="U21" s="403"/>
      <c r="V21" s="403"/>
      <c r="W21" s="403"/>
      <c r="X21" s="403"/>
      <c r="Y21" s="403"/>
      <c r="Z21" s="403"/>
      <c r="AA21" s="403"/>
      <c r="AB21" s="403"/>
      <c r="AC21" s="403"/>
      <c r="AD21" s="403"/>
      <c r="AE21" s="403"/>
      <c r="AF21" s="403"/>
      <c r="AG21" s="672"/>
      <c r="AH21" s="219"/>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187</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2"/>
      <c r="AI46" s="424">
        <f>-SUM(M46:AG46)</f>
        <v>0</v>
      </c>
      <c r="AJ46" s="424"/>
      <c r="AK46" s="424"/>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2"/>
      <c r="AI47" s="424">
        <f>-SUM(M47:AG47)</f>
        <v>0</v>
      </c>
      <c r="AJ47" s="424"/>
      <c r="AK47" s="424"/>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49:AK49"/>
    <mergeCell ref="A50:AK51"/>
    <mergeCell ref="AE47:AG47"/>
    <mergeCell ref="AI47:AK47"/>
    <mergeCell ref="M48:O48"/>
    <mergeCell ref="P48:R48"/>
    <mergeCell ref="S48:U48"/>
    <mergeCell ref="V48:X48"/>
    <mergeCell ref="Y48:AA48"/>
    <mergeCell ref="AB48:AD48"/>
    <mergeCell ref="AE48:AG48"/>
    <mergeCell ref="AI48:AK48"/>
    <mergeCell ref="AB46:AD46"/>
    <mergeCell ref="AE46:AG46"/>
    <mergeCell ref="AI46:AK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E43:AG43"/>
    <mergeCell ref="AI43:AK43"/>
    <mergeCell ref="A44:G44"/>
    <mergeCell ref="H44:L44"/>
    <mergeCell ref="M44:AG44"/>
    <mergeCell ref="AI44:AK44"/>
    <mergeCell ref="M43:O43"/>
    <mergeCell ref="P43:R43"/>
    <mergeCell ref="S43:U43"/>
    <mergeCell ref="V43:X43"/>
    <mergeCell ref="Y43:AA43"/>
    <mergeCell ref="AB43:AD43"/>
    <mergeCell ref="AI41:AK41"/>
    <mergeCell ref="M42:O42"/>
    <mergeCell ref="P42:R42"/>
    <mergeCell ref="S42:U42"/>
    <mergeCell ref="V42:X42"/>
    <mergeCell ref="Y42:AA42"/>
    <mergeCell ref="AB42:AD42"/>
    <mergeCell ref="AE42:AG42"/>
    <mergeCell ref="AI42:AK42"/>
    <mergeCell ref="AE40:AG40"/>
    <mergeCell ref="AI40:AK40"/>
    <mergeCell ref="A41:L41"/>
    <mergeCell ref="M41:O41"/>
    <mergeCell ref="P41:R41"/>
    <mergeCell ref="S41:U41"/>
    <mergeCell ref="V41:X41"/>
    <mergeCell ref="Y41:AA41"/>
    <mergeCell ref="AB41:AD41"/>
    <mergeCell ref="AE41:AG41"/>
    <mergeCell ref="AB39:AD39"/>
    <mergeCell ref="AE39:AG39"/>
    <mergeCell ref="AI39:AK39"/>
    <mergeCell ref="B40:L40"/>
    <mergeCell ref="M40:O40"/>
    <mergeCell ref="P40:R40"/>
    <mergeCell ref="S40:U40"/>
    <mergeCell ref="V40:X40"/>
    <mergeCell ref="Y40:AA40"/>
    <mergeCell ref="AB40:AD40"/>
    <mergeCell ref="B39:L39"/>
    <mergeCell ref="M39:O39"/>
    <mergeCell ref="P39:R39"/>
    <mergeCell ref="S39:U39"/>
    <mergeCell ref="V39:X39"/>
    <mergeCell ref="Y39:AA39"/>
    <mergeCell ref="AB37:AD37"/>
    <mergeCell ref="AE37:AG37"/>
    <mergeCell ref="C38:L38"/>
    <mergeCell ref="M38:O38"/>
    <mergeCell ref="P38:R38"/>
    <mergeCell ref="S38:U38"/>
    <mergeCell ref="V38:X38"/>
    <mergeCell ref="Y38:AA38"/>
    <mergeCell ref="AB38:AD38"/>
    <mergeCell ref="AE38:AG38"/>
    <mergeCell ref="AB33:AD33"/>
    <mergeCell ref="AE33:AG33"/>
    <mergeCell ref="AI33:AK33"/>
    <mergeCell ref="A34:AK34"/>
    <mergeCell ref="C37:L37"/>
    <mergeCell ref="M37:O37"/>
    <mergeCell ref="P37:R37"/>
    <mergeCell ref="S37:U37"/>
    <mergeCell ref="V37:X37"/>
    <mergeCell ref="Y37:AA37"/>
    <mergeCell ref="Y32:AA32"/>
    <mergeCell ref="AB32:AD32"/>
    <mergeCell ref="AE32:AG32"/>
    <mergeCell ref="AI32:AK32"/>
    <mergeCell ref="B33:L33"/>
    <mergeCell ref="M33:O33"/>
    <mergeCell ref="P33:R33"/>
    <mergeCell ref="S33:U33"/>
    <mergeCell ref="V33:X33"/>
    <mergeCell ref="Y33:AA33"/>
    <mergeCell ref="Y31:AA31"/>
    <mergeCell ref="AB31:AD31"/>
    <mergeCell ref="AE31:AG31"/>
    <mergeCell ref="AI31:AK31"/>
    <mergeCell ref="B32:G32"/>
    <mergeCell ref="H32:L32"/>
    <mergeCell ref="M32:O32"/>
    <mergeCell ref="P32:R32"/>
    <mergeCell ref="S32:U32"/>
    <mergeCell ref="V32:X32"/>
    <mergeCell ref="Y30:AA30"/>
    <mergeCell ref="AB30:AD30"/>
    <mergeCell ref="AE30:AG30"/>
    <mergeCell ref="AI30:AK30"/>
    <mergeCell ref="B31:G31"/>
    <mergeCell ref="H31:L31"/>
    <mergeCell ref="M31:O31"/>
    <mergeCell ref="P31:R31"/>
    <mergeCell ref="S31:U31"/>
    <mergeCell ref="V31:X31"/>
    <mergeCell ref="Y29:AA29"/>
    <mergeCell ref="AB29:AD29"/>
    <mergeCell ref="AE29:AG29"/>
    <mergeCell ref="AI29:AK29"/>
    <mergeCell ref="B30:G30"/>
    <mergeCell ref="H30:L30"/>
    <mergeCell ref="M30:O30"/>
    <mergeCell ref="P30:R30"/>
    <mergeCell ref="S30:U30"/>
    <mergeCell ref="V30:X30"/>
    <mergeCell ref="Y28:AA28"/>
    <mergeCell ref="AB28:AD28"/>
    <mergeCell ref="AE28:AG28"/>
    <mergeCell ref="AI28:AK28"/>
    <mergeCell ref="B29:G29"/>
    <mergeCell ref="H29:L29"/>
    <mergeCell ref="M29:O29"/>
    <mergeCell ref="P29:R29"/>
    <mergeCell ref="S29:U29"/>
    <mergeCell ref="V29:X29"/>
    <mergeCell ref="Y26:AA26"/>
    <mergeCell ref="AB26:AD26"/>
    <mergeCell ref="AE26:AG26"/>
    <mergeCell ref="AI26:AK26"/>
    <mergeCell ref="B28:G28"/>
    <mergeCell ref="H28:L28"/>
    <mergeCell ref="M28:O28"/>
    <mergeCell ref="P28:R28"/>
    <mergeCell ref="S28:U28"/>
    <mergeCell ref="V28:X28"/>
    <mergeCell ref="Y25:AA25"/>
    <mergeCell ref="AB25:AD25"/>
    <mergeCell ref="AE25:AG25"/>
    <mergeCell ref="AI25:AK25"/>
    <mergeCell ref="C26:G26"/>
    <mergeCell ref="H26:L26"/>
    <mergeCell ref="M26:O26"/>
    <mergeCell ref="P26:R26"/>
    <mergeCell ref="S26:U26"/>
    <mergeCell ref="V26:X26"/>
    <mergeCell ref="Y24:AA24"/>
    <mergeCell ref="AB24:AD24"/>
    <mergeCell ref="AE24:AG24"/>
    <mergeCell ref="AI24:AK24"/>
    <mergeCell ref="C25:G25"/>
    <mergeCell ref="H25:L25"/>
    <mergeCell ref="M25:O25"/>
    <mergeCell ref="P25:R25"/>
    <mergeCell ref="S25:U25"/>
    <mergeCell ref="V25:X25"/>
    <mergeCell ref="Y23:AA23"/>
    <mergeCell ref="AB23:AD23"/>
    <mergeCell ref="AE23:AG23"/>
    <mergeCell ref="AI23:AK23"/>
    <mergeCell ref="C24:G24"/>
    <mergeCell ref="H24:L24"/>
    <mergeCell ref="M24:O24"/>
    <mergeCell ref="P24:R24"/>
    <mergeCell ref="S24:U24"/>
    <mergeCell ref="V24:X24"/>
    <mergeCell ref="Y21:AA21"/>
    <mergeCell ref="AB21:AD21"/>
    <mergeCell ref="AE21:AG21"/>
    <mergeCell ref="AI21:AK21"/>
    <mergeCell ref="C23:G23"/>
    <mergeCell ref="H23:L23"/>
    <mergeCell ref="M23:O23"/>
    <mergeCell ref="P23:R23"/>
    <mergeCell ref="S23:U23"/>
    <mergeCell ref="V23:X23"/>
    <mergeCell ref="Y20:AA20"/>
    <mergeCell ref="AB20:AD20"/>
    <mergeCell ref="AE20:AG20"/>
    <mergeCell ref="AI20:AK20"/>
    <mergeCell ref="C21:G21"/>
    <mergeCell ref="H21:L21"/>
    <mergeCell ref="M21:O21"/>
    <mergeCell ref="P21:R21"/>
    <mergeCell ref="S21:U21"/>
    <mergeCell ref="V21:X21"/>
    <mergeCell ref="Y19:AA19"/>
    <mergeCell ref="AB19:AD19"/>
    <mergeCell ref="AE19:AG19"/>
    <mergeCell ref="AI19:AK19"/>
    <mergeCell ref="C20:G20"/>
    <mergeCell ref="H20:L20"/>
    <mergeCell ref="M20:O20"/>
    <mergeCell ref="P20:R20"/>
    <mergeCell ref="S20:U20"/>
    <mergeCell ref="V20:X20"/>
    <mergeCell ref="C19:G19"/>
    <mergeCell ref="H19:L19"/>
    <mergeCell ref="M19:O19"/>
    <mergeCell ref="P19:R19"/>
    <mergeCell ref="S19:U19"/>
    <mergeCell ref="V19:X19"/>
    <mergeCell ref="AF17:AG17"/>
    <mergeCell ref="AI17:AK17"/>
    <mergeCell ref="M18:O18"/>
    <mergeCell ref="P18:R18"/>
    <mergeCell ref="S18:U18"/>
    <mergeCell ref="V18:X18"/>
    <mergeCell ref="Y18:AA18"/>
    <mergeCell ref="AB18:AD18"/>
    <mergeCell ref="AE18:AG18"/>
    <mergeCell ref="AI18:AK18"/>
    <mergeCell ref="AF16:AG16"/>
    <mergeCell ref="C17:G17"/>
    <mergeCell ref="H17:I17"/>
    <mergeCell ref="K17:L17"/>
    <mergeCell ref="N17:O17"/>
    <mergeCell ref="Q17:R17"/>
    <mergeCell ref="T17:U17"/>
    <mergeCell ref="W17:X17"/>
    <mergeCell ref="Z17:AA17"/>
    <mergeCell ref="AC17:AD17"/>
    <mergeCell ref="N16:O16"/>
    <mergeCell ref="Q16:R16"/>
    <mergeCell ref="T16:U16"/>
    <mergeCell ref="W16:X16"/>
    <mergeCell ref="Z16:AA16"/>
    <mergeCell ref="AC16:AD16"/>
    <mergeCell ref="AE14:AG14"/>
    <mergeCell ref="H15:L15"/>
    <mergeCell ref="M15:O15"/>
    <mergeCell ref="P15:R15"/>
    <mergeCell ref="S15:U15"/>
    <mergeCell ref="V15:X15"/>
    <mergeCell ref="Y15:AA15"/>
    <mergeCell ref="AB15:AD15"/>
    <mergeCell ref="AE15:AG15"/>
    <mergeCell ref="Y13:AA13"/>
    <mergeCell ref="AB13:AD13"/>
    <mergeCell ref="AE13:AG13"/>
    <mergeCell ref="H14:L14"/>
    <mergeCell ref="M14:O14"/>
    <mergeCell ref="P14:R14"/>
    <mergeCell ref="S14:U14"/>
    <mergeCell ref="V14:X14"/>
    <mergeCell ref="Y14:AA14"/>
    <mergeCell ref="AB14:AD14"/>
    <mergeCell ref="A13:G13"/>
    <mergeCell ref="H13:L13"/>
    <mergeCell ref="M13:O13"/>
    <mergeCell ref="P13:R13"/>
    <mergeCell ref="S13:U13"/>
    <mergeCell ref="V13:X13"/>
    <mergeCell ref="AI11:AK11"/>
    <mergeCell ref="M12:O12"/>
    <mergeCell ref="P12:R12"/>
    <mergeCell ref="S12:U12"/>
    <mergeCell ref="V12:X12"/>
    <mergeCell ref="Y12:AA12"/>
    <mergeCell ref="AB12:AD12"/>
    <mergeCell ref="AE12:AG12"/>
    <mergeCell ref="AB10:AD10"/>
    <mergeCell ref="AE10:AG10"/>
    <mergeCell ref="H11:L11"/>
    <mergeCell ref="M11:O11"/>
    <mergeCell ref="P11:R11"/>
    <mergeCell ref="S11:U11"/>
    <mergeCell ref="V11:X11"/>
    <mergeCell ref="Y11:AA11"/>
    <mergeCell ref="AB11:AD11"/>
    <mergeCell ref="AE11:AG11"/>
    <mergeCell ref="A8:F8"/>
    <mergeCell ref="G8:L8"/>
    <mergeCell ref="M8:AK9"/>
    <mergeCell ref="A9:F9"/>
    <mergeCell ref="G9:L9"/>
    <mergeCell ref="M10:O10"/>
    <mergeCell ref="P10:R10"/>
    <mergeCell ref="S10:U10"/>
    <mergeCell ref="V10:X10"/>
    <mergeCell ref="Y10:AA10"/>
    <mergeCell ref="AL5:AP5"/>
    <mergeCell ref="P6:Q6"/>
    <mergeCell ref="R6:AA6"/>
    <mergeCell ref="AB6:AG6"/>
    <mergeCell ref="AJ6:AK6"/>
    <mergeCell ref="A7:L7"/>
    <mergeCell ref="M7:AK7"/>
    <mergeCell ref="AO7:AS7"/>
    <mergeCell ref="H3:AD3"/>
    <mergeCell ref="A4:AK4"/>
    <mergeCell ref="A5:C6"/>
    <mergeCell ref="D5:O6"/>
    <mergeCell ref="P5:Q5"/>
    <mergeCell ref="R5:AA5"/>
    <mergeCell ref="AB5:AG5"/>
    <mergeCell ref="AI5:AK5"/>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E10:AE33 S10:S33 V10:V33 Y10:Y33 AF13:AG19 D22:L22 P10:P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AB10:AB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21">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104</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73">
        <v>71</v>
      </c>
      <c r="N10" s="674"/>
      <c r="O10" s="674"/>
      <c r="P10" s="673">
        <v>72</v>
      </c>
      <c r="Q10" s="674"/>
      <c r="R10" s="674"/>
      <c r="S10" s="673">
        <v>73</v>
      </c>
      <c r="T10" s="674"/>
      <c r="U10" s="674"/>
      <c r="V10" s="673">
        <v>74</v>
      </c>
      <c r="W10" s="674"/>
      <c r="X10" s="674"/>
      <c r="Y10" s="673">
        <v>75</v>
      </c>
      <c r="Z10" s="674"/>
      <c r="AA10" s="674"/>
      <c r="AB10" s="673">
        <v>76</v>
      </c>
      <c r="AC10" s="674"/>
      <c r="AD10" s="674"/>
      <c r="AE10" s="673">
        <v>77</v>
      </c>
      <c r="AF10" s="674"/>
      <c r="AG10" s="674"/>
      <c r="AH10" s="258"/>
      <c r="AI10" s="258"/>
      <c r="AJ10" s="258"/>
      <c r="AK10" s="259"/>
      <c r="AL10" s="10" t="s">
        <v>24</v>
      </c>
    </row>
    <row r="11" spans="1:38" ht="12" customHeight="1">
      <c r="A11" s="85"/>
      <c r="B11" s="84"/>
      <c r="C11" s="84"/>
      <c r="D11" s="84"/>
      <c r="E11" s="84"/>
      <c r="F11" s="84"/>
      <c r="G11" s="84"/>
      <c r="H11" s="553" t="s">
        <v>48</v>
      </c>
      <c r="I11" s="553"/>
      <c r="J11" s="553"/>
      <c r="K11" s="553"/>
      <c r="L11" s="554"/>
      <c r="M11" s="641">
        <f>IF(M10&lt;='Per Diem Calc Tool'!$O$7+1,'Week 10'!AE11+1,"")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136"/>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137"/>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90" t="s">
        <v>47</v>
      </c>
      <c r="O16" s="390"/>
      <c r="P16" s="128" t="s">
        <v>46</v>
      </c>
      <c r="Q16" s="390" t="s">
        <v>47</v>
      </c>
      <c r="R16" s="390"/>
      <c r="S16" s="128" t="s">
        <v>46</v>
      </c>
      <c r="T16" s="390" t="s">
        <v>47</v>
      </c>
      <c r="U16" s="390"/>
      <c r="V16" s="128" t="s">
        <v>46</v>
      </c>
      <c r="W16" s="390" t="s">
        <v>47</v>
      </c>
      <c r="X16" s="390"/>
      <c r="Y16" s="128" t="s">
        <v>46</v>
      </c>
      <c r="Z16" s="390" t="s">
        <v>47</v>
      </c>
      <c r="AA16" s="390"/>
      <c r="AB16" s="128" t="s">
        <v>46</v>
      </c>
      <c r="AC16" s="390" t="s">
        <v>47</v>
      </c>
      <c r="AD16" s="390"/>
      <c r="AE16" s="128" t="s">
        <v>46</v>
      </c>
      <c r="AF16" s="390" t="s">
        <v>47</v>
      </c>
      <c r="AG16" s="390"/>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0"/>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527"/>
      <c r="I21" s="528"/>
      <c r="J21" s="528"/>
      <c r="K21" s="528"/>
      <c r="L21" s="529"/>
      <c r="M21" s="403"/>
      <c r="N21" s="403"/>
      <c r="O21" s="403"/>
      <c r="P21" s="403"/>
      <c r="Q21" s="403"/>
      <c r="R21" s="403"/>
      <c r="S21" s="403"/>
      <c r="T21" s="403"/>
      <c r="U21" s="403"/>
      <c r="V21" s="403"/>
      <c r="W21" s="403"/>
      <c r="X21" s="403"/>
      <c r="Y21" s="403"/>
      <c r="Z21" s="403"/>
      <c r="AA21" s="403"/>
      <c r="AB21" s="403"/>
      <c r="AC21" s="403"/>
      <c r="AD21" s="403"/>
      <c r="AE21" s="403"/>
      <c r="AF21" s="403"/>
      <c r="AG21" s="672"/>
      <c r="AH21" s="219"/>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50"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12"/>
      <c r="AM27" s="12"/>
      <c r="AN27" s="12"/>
      <c r="AO27" s="12"/>
      <c r="AP27" s="12"/>
      <c r="AQ27" s="12"/>
      <c r="AR27" s="12"/>
      <c r="AS27" s="12"/>
      <c r="AT27" s="12"/>
      <c r="AU27" s="12"/>
      <c r="AV27" s="12"/>
      <c r="AW27" s="12"/>
      <c r="AX27" s="12"/>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187</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2"/>
      <c r="AI46" s="424">
        <f>-SUM(M46:AG46)</f>
        <v>0</v>
      </c>
      <c r="AJ46" s="424"/>
      <c r="AK46" s="424"/>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2"/>
      <c r="AI47" s="424">
        <f>-SUM(M47:AG47)</f>
        <v>0</v>
      </c>
      <c r="AJ47" s="424"/>
      <c r="AK47" s="424"/>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49:AK49"/>
    <mergeCell ref="A50:AK51"/>
    <mergeCell ref="AE47:AG47"/>
    <mergeCell ref="AI47:AK47"/>
    <mergeCell ref="M48:O48"/>
    <mergeCell ref="P48:R48"/>
    <mergeCell ref="S48:U48"/>
    <mergeCell ref="V48:X48"/>
    <mergeCell ref="Y48:AA48"/>
    <mergeCell ref="AB48:AD48"/>
    <mergeCell ref="AE48:AG48"/>
    <mergeCell ref="AI48:AK48"/>
    <mergeCell ref="AB46:AD46"/>
    <mergeCell ref="AE46:AG46"/>
    <mergeCell ref="AI46:AK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E43:AG43"/>
    <mergeCell ref="AI43:AK43"/>
    <mergeCell ref="A44:G44"/>
    <mergeCell ref="H44:L44"/>
    <mergeCell ref="M44:AG44"/>
    <mergeCell ref="AI44:AK44"/>
    <mergeCell ref="M43:O43"/>
    <mergeCell ref="P43:R43"/>
    <mergeCell ref="S43:U43"/>
    <mergeCell ref="V43:X43"/>
    <mergeCell ref="Y43:AA43"/>
    <mergeCell ref="AB43:AD43"/>
    <mergeCell ref="AI41:AK41"/>
    <mergeCell ref="M42:O42"/>
    <mergeCell ref="P42:R42"/>
    <mergeCell ref="S42:U42"/>
    <mergeCell ref="V42:X42"/>
    <mergeCell ref="Y42:AA42"/>
    <mergeCell ref="AB42:AD42"/>
    <mergeCell ref="AE42:AG42"/>
    <mergeCell ref="AI42:AK42"/>
    <mergeCell ref="AE40:AG40"/>
    <mergeCell ref="AI40:AK40"/>
    <mergeCell ref="A41:L41"/>
    <mergeCell ref="M41:O41"/>
    <mergeCell ref="P41:R41"/>
    <mergeCell ref="S41:U41"/>
    <mergeCell ref="V41:X41"/>
    <mergeCell ref="Y41:AA41"/>
    <mergeCell ref="AB41:AD41"/>
    <mergeCell ref="AE41:AG41"/>
    <mergeCell ref="AB39:AD39"/>
    <mergeCell ref="AE39:AG39"/>
    <mergeCell ref="AI39:AK39"/>
    <mergeCell ref="B40:L40"/>
    <mergeCell ref="M40:O40"/>
    <mergeCell ref="P40:R40"/>
    <mergeCell ref="S40:U40"/>
    <mergeCell ref="V40:X40"/>
    <mergeCell ref="Y40:AA40"/>
    <mergeCell ref="AB40:AD40"/>
    <mergeCell ref="B39:L39"/>
    <mergeCell ref="M39:O39"/>
    <mergeCell ref="P39:R39"/>
    <mergeCell ref="S39:U39"/>
    <mergeCell ref="V39:X39"/>
    <mergeCell ref="Y39:AA39"/>
    <mergeCell ref="AB37:AD37"/>
    <mergeCell ref="AE37:AG37"/>
    <mergeCell ref="C38:L38"/>
    <mergeCell ref="M38:O38"/>
    <mergeCell ref="P38:R38"/>
    <mergeCell ref="S38:U38"/>
    <mergeCell ref="V38:X38"/>
    <mergeCell ref="Y38:AA38"/>
    <mergeCell ref="AB38:AD38"/>
    <mergeCell ref="AE38:AG38"/>
    <mergeCell ref="AB33:AD33"/>
    <mergeCell ref="AE33:AG33"/>
    <mergeCell ref="AI33:AK33"/>
    <mergeCell ref="A34:AK34"/>
    <mergeCell ref="C37:L37"/>
    <mergeCell ref="M37:O37"/>
    <mergeCell ref="P37:R37"/>
    <mergeCell ref="S37:U37"/>
    <mergeCell ref="V37:X37"/>
    <mergeCell ref="Y37:AA37"/>
    <mergeCell ref="Y32:AA32"/>
    <mergeCell ref="AB32:AD32"/>
    <mergeCell ref="AE32:AG32"/>
    <mergeCell ref="AI32:AK32"/>
    <mergeCell ref="B33:L33"/>
    <mergeCell ref="M33:O33"/>
    <mergeCell ref="P33:R33"/>
    <mergeCell ref="S33:U33"/>
    <mergeCell ref="V33:X33"/>
    <mergeCell ref="Y33:AA33"/>
    <mergeCell ref="Y31:AA31"/>
    <mergeCell ref="AB31:AD31"/>
    <mergeCell ref="AE31:AG31"/>
    <mergeCell ref="AI31:AK31"/>
    <mergeCell ref="B32:G32"/>
    <mergeCell ref="H32:L32"/>
    <mergeCell ref="M32:O32"/>
    <mergeCell ref="P32:R32"/>
    <mergeCell ref="S32:U32"/>
    <mergeCell ref="V32:X32"/>
    <mergeCell ref="Y30:AA30"/>
    <mergeCell ref="AB30:AD30"/>
    <mergeCell ref="AE30:AG30"/>
    <mergeCell ref="AI30:AK30"/>
    <mergeCell ref="B31:G31"/>
    <mergeCell ref="H31:L31"/>
    <mergeCell ref="M31:O31"/>
    <mergeCell ref="P31:R31"/>
    <mergeCell ref="S31:U31"/>
    <mergeCell ref="V31:X31"/>
    <mergeCell ref="Y29:AA29"/>
    <mergeCell ref="AB29:AD29"/>
    <mergeCell ref="AE29:AG29"/>
    <mergeCell ref="AI29:AK29"/>
    <mergeCell ref="B30:G30"/>
    <mergeCell ref="H30:L30"/>
    <mergeCell ref="M30:O30"/>
    <mergeCell ref="P30:R30"/>
    <mergeCell ref="S30:U30"/>
    <mergeCell ref="V30:X30"/>
    <mergeCell ref="Y28:AA28"/>
    <mergeCell ref="AB28:AD28"/>
    <mergeCell ref="AE28:AG28"/>
    <mergeCell ref="AI28:AK28"/>
    <mergeCell ref="B29:G29"/>
    <mergeCell ref="H29:L29"/>
    <mergeCell ref="M29:O29"/>
    <mergeCell ref="P29:R29"/>
    <mergeCell ref="S29:U29"/>
    <mergeCell ref="V29:X29"/>
    <mergeCell ref="Y26:AA26"/>
    <mergeCell ref="AB26:AD26"/>
    <mergeCell ref="AE26:AG26"/>
    <mergeCell ref="AI26:AK26"/>
    <mergeCell ref="B28:G28"/>
    <mergeCell ref="H28:L28"/>
    <mergeCell ref="M28:O28"/>
    <mergeCell ref="P28:R28"/>
    <mergeCell ref="S28:U28"/>
    <mergeCell ref="V28:X28"/>
    <mergeCell ref="Y25:AA25"/>
    <mergeCell ref="AB25:AD25"/>
    <mergeCell ref="AE25:AG25"/>
    <mergeCell ref="AI25:AK25"/>
    <mergeCell ref="C26:G26"/>
    <mergeCell ref="H26:L26"/>
    <mergeCell ref="M26:O26"/>
    <mergeCell ref="P26:R26"/>
    <mergeCell ref="S26:U26"/>
    <mergeCell ref="V26:X26"/>
    <mergeCell ref="Y24:AA24"/>
    <mergeCell ref="AB24:AD24"/>
    <mergeCell ref="AE24:AG24"/>
    <mergeCell ref="AI24:AK24"/>
    <mergeCell ref="C25:G25"/>
    <mergeCell ref="H25:L25"/>
    <mergeCell ref="M25:O25"/>
    <mergeCell ref="P25:R25"/>
    <mergeCell ref="S25:U25"/>
    <mergeCell ref="V25:X25"/>
    <mergeCell ref="Y23:AA23"/>
    <mergeCell ref="AB23:AD23"/>
    <mergeCell ref="AE23:AG23"/>
    <mergeCell ref="AI23:AK23"/>
    <mergeCell ref="C24:G24"/>
    <mergeCell ref="H24:L24"/>
    <mergeCell ref="M24:O24"/>
    <mergeCell ref="P24:R24"/>
    <mergeCell ref="S24:U24"/>
    <mergeCell ref="V24:X24"/>
    <mergeCell ref="Y21:AA21"/>
    <mergeCell ref="AB21:AD21"/>
    <mergeCell ref="AE21:AG21"/>
    <mergeCell ref="AI21:AK21"/>
    <mergeCell ref="C23:G23"/>
    <mergeCell ref="H23:L23"/>
    <mergeCell ref="M23:O23"/>
    <mergeCell ref="P23:R23"/>
    <mergeCell ref="S23:U23"/>
    <mergeCell ref="V23:X23"/>
    <mergeCell ref="Y20:AA20"/>
    <mergeCell ref="AB20:AD20"/>
    <mergeCell ref="AE20:AG20"/>
    <mergeCell ref="AI20:AK20"/>
    <mergeCell ref="C21:G21"/>
    <mergeCell ref="H21:L21"/>
    <mergeCell ref="M21:O21"/>
    <mergeCell ref="P21:R21"/>
    <mergeCell ref="S21:U21"/>
    <mergeCell ref="V21:X21"/>
    <mergeCell ref="Y19:AA19"/>
    <mergeCell ref="AB19:AD19"/>
    <mergeCell ref="AE19:AG19"/>
    <mergeCell ref="AI19:AK19"/>
    <mergeCell ref="C20:G20"/>
    <mergeCell ref="H20:L20"/>
    <mergeCell ref="M20:O20"/>
    <mergeCell ref="P20:R20"/>
    <mergeCell ref="S20:U20"/>
    <mergeCell ref="V20:X20"/>
    <mergeCell ref="C19:G19"/>
    <mergeCell ref="H19:L19"/>
    <mergeCell ref="M19:O19"/>
    <mergeCell ref="P19:R19"/>
    <mergeCell ref="S19:U19"/>
    <mergeCell ref="V19:X19"/>
    <mergeCell ref="AF17:AG17"/>
    <mergeCell ref="AI17:AK17"/>
    <mergeCell ref="M18:O18"/>
    <mergeCell ref="P18:R18"/>
    <mergeCell ref="S18:U18"/>
    <mergeCell ref="V18:X18"/>
    <mergeCell ref="Y18:AA18"/>
    <mergeCell ref="AB18:AD18"/>
    <mergeCell ref="AE18:AG18"/>
    <mergeCell ref="AI18:AK18"/>
    <mergeCell ref="AF16:AG16"/>
    <mergeCell ref="C17:G17"/>
    <mergeCell ref="H17:I17"/>
    <mergeCell ref="K17:L17"/>
    <mergeCell ref="N17:O17"/>
    <mergeCell ref="Q17:R17"/>
    <mergeCell ref="T17:U17"/>
    <mergeCell ref="W17:X17"/>
    <mergeCell ref="Z17:AA17"/>
    <mergeCell ref="AC17:AD17"/>
    <mergeCell ref="N16:O16"/>
    <mergeCell ref="Q16:R16"/>
    <mergeCell ref="T16:U16"/>
    <mergeCell ref="W16:X16"/>
    <mergeCell ref="Z16:AA16"/>
    <mergeCell ref="AC16:AD16"/>
    <mergeCell ref="AE14:AG14"/>
    <mergeCell ref="H15:L15"/>
    <mergeCell ref="M15:O15"/>
    <mergeCell ref="P15:R15"/>
    <mergeCell ref="S15:U15"/>
    <mergeCell ref="V15:X15"/>
    <mergeCell ref="Y15:AA15"/>
    <mergeCell ref="AB15:AD15"/>
    <mergeCell ref="AE15:AG15"/>
    <mergeCell ref="Y13:AA13"/>
    <mergeCell ref="AB13:AD13"/>
    <mergeCell ref="AE13:AG13"/>
    <mergeCell ref="H14:L14"/>
    <mergeCell ref="M14:O14"/>
    <mergeCell ref="P14:R14"/>
    <mergeCell ref="S14:U14"/>
    <mergeCell ref="V14:X14"/>
    <mergeCell ref="Y14:AA14"/>
    <mergeCell ref="AB14:AD14"/>
    <mergeCell ref="A13:G13"/>
    <mergeCell ref="H13:L13"/>
    <mergeCell ref="M13:O13"/>
    <mergeCell ref="P13:R13"/>
    <mergeCell ref="S13:U13"/>
    <mergeCell ref="V13:X13"/>
    <mergeCell ref="AI11:AK11"/>
    <mergeCell ref="M12:O12"/>
    <mergeCell ref="P12:R12"/>
    <mergeCell ref="S12:U12"/>
    <mergeCell ref="V12:X12"/>
    <mergeCell ref="Y12:AA12"/>
    <mergeCell ref="AB12:AD12"/>
    <mergeCell ref="AE12:AG12"/>
    <mergeCell ref="AB10:AD10"/>
    <mergeCell ref="AE10:AG10"/>
    <mergeCell ref="H11:L11"/>
    <mergeCell ref="M11:O11"/>
    <mergeCell ref="P11:R11"/>
    <mergeCell ref="S11:U11"/>
    <mergeCell ref="V11:X11"/>
    <mergeCell ref="Y11:AA11"/>
    <mergeCell ref="AB11:AD11"/>
    <mergeCell ref="AE11:AG11"/>
    <mergeCell ref="A8:F8"/>
    <mergeCell ref="G8:L8"/>
    <mergeCell ref="M8:AK9"/>
    <mergeCell ref="A9:F9"/>
    <mergeCell ref="G9:L9"/>
    <mergeCell ref="M10:O10"/>
    <mergeCell ref="P10:R10"/>
    <mergeCell ref="S10:U10"/>
    <mergeCell ref="V10:X10"/>
    <mergeCell ref="Y10:AA10"/>
    <mergeCell ref="AL5:AP5"/>
    <mergeCell ref="P6:Q6"/>
    <mergeCell ref="R6:AA6"/>
    <mergeCell ref="AB6:AG6"/>
    <mergeCell ref="AJ6:AK6"/>
    <mergeCell ref="A7:L7"/>
    <mergeCell ref="M7:AK7"/>
    <mergeCell ref="AO7:AS7"/>
    <mergeCell ref="H3:AD3"/>
    <mergeCell ref="A4:AK4"/>
    <mergeCell ref="A5:C6"/>
    <mergeCell ref="D5:O6"/>
    <mergeCell ref="P5:Q5"/>
    <mergeCell ref="R5:AA5"/>
    <mergeCell ref="AB5:AG5"/>
    <mergeCell ref="AI5:AK5"/>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2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105</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73">
        <v>78</v>
      </c>
      <c r="N10" s="674"/>
      <c r="O10" s="674"/>
      <c r="P10" s="673">
        <v>79</v>
      </c>
      <c r="Q10" s="674"/>
      <c r="R10" s="674"/>
      <c r="S10" s="673">
        <v>80</v>
      </c>
      <c r="T10" s="674"/>
      <c r="U10" s="674"/>
      <c r="V10" s="673">
        <v>81</v>
      </c>
      <c r="W10" s="674"/>
      <c r="X10" s="674"/>
      <c r="Y10" s="673">
        <v>82</v>
      </c>
      <c r="Z10" s="674"/>
      <c r="AA10" s="674"/>
      <c r="AB10" s="673">
        <v>83</v>
      </c>
      <c r="AC10" s="674"/>
      <c r="AD10" s="674"/>
      <c r="AE10" s="673">
        <v>84</v>
      </c>
      <c r="AF10" s="674"/>
      <c r="AG10" s="674"/>
      <c r="AH10" s="258"/>
      <c r="AI10" s="258"/>
      <c r="AJ10" s="258"/>
      <c r="AK10" s="259"/>
      <c r="AL10" s="10" t="s">
        <v>24</v>
      </c>
    </row>
    <row r="11" spans="1:38" ht="12" customHeight="1">
      <c r="A11" s="85"/>
      <c r="B11" s="84"/>
      <c r="C11" s="84"/>
      <c r="D11" s="84"/>
      <c r="E11" s="84"/>
      <c r="F11" s="84"/>
      <c r="G11" s="84"/>
      <c r="H11" s="553" t="s">
        <v>48</v>
      </c>
      <c r="I11" s="553"/>
      <c r="J11" s="553"/>
      <c r="K11" s="553"/>
      <c r="L11" s="554"/>
      <c r="M11" s="641">
        <f>IF(M10&lt;='Per Diem Calc Tool'!$O$7+1,'Week 11'!AE11+1,"")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136"/>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137"/>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90" t="s">
        <v>47</v>
      </c>
      <c r="O16" s="390"/>
      <c r="P16" s="128" t="s">
        <v>46</v>
      </c>
      <c r="Q16" s="390" t="s">
        <v>47</v>
      </c>
      <c r="R16" s="390"/>
      <c r="S16" s="128" t="s">
        <v>46</v>
      </c>
      <c r="T16" s="390" t="s">
        <v>47</v>
      </c>
      <c r="U16" s="390"/>
      <c r="V16" s="128" t="s">
        <v>46</v>
      </c>
      <c r="W16" s="390" t="s">
        <v>47</v>
      </c>
      <c r="X16" s="390"/>
      <c r="Y16" s="128" t="s">
        <v>46</v>
      </c>
      <c r="Z16" s="390" t="s">
        <v>47</v>
      </c>
      <c r="AA16" s="390"/>
      <c r="AB16" s="128" t="s">
        <v>46</v>
      </c>
      <c r="AC16" s="390" t="s">
        <v>47</v>
      </c>
      <c r="AD16" s="390"/>
      <c r="AE16" s="128" t="s">
        <v>46</v>
      </c>
      <c r="AF16" s="390" t="s">
        <v>47</v>
      </c>
      <c r="AG16" s="390"/>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2"/>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527"/>
      <c r="I21" s="528"/>
      <c r="J21" s="528"/>
      <c r="K21" s="528"/>
      <c r="L21" s="529"/>
      <c r="M21" s="403"/>
      <c r="N21" s="403"/>
      <c r="O21" s="403"/>
      <c r="P21" s="403"/>
      <c r="Q21" s="403"/>
      <c r="R21" s="403"/>
      <c r="S21" s="403"/>
      <c r="T21" s="403"/>
      <c r="U21" s="403"/>
      <c r="V21" s="403"/>
      <c r="W21" s="403"/>
      <c r="X21" s="403"/>
      <c r="Y21" s="403"/>
      <c r="Z21" s="403"/>
      <c r="AA21" s="403"/>
      <c r="AB21" s="403"/>
      <c r="AC21" s="403"/>
      <c r="AD21" s="403"/>
      <c r="AE21" s="403"/>
      <c r="AF21" s="403"/>
      <c r="AG21" s="672"/>
      <c r="AH21" s="219"/>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187</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2"/>
      <c r="AI46" s="424">
        <f>-SUM(M46:AG46)</f>
        <v>0</v>
      </c>
      <c r="AJ46" s="424"/>
      <c r="AK46" s="424"/>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2"/>
      <c r="AI47" s="424">
        <f>-SUM(M47:AG47)</f>
        <v>0</v>
      </c>
      <c r="AJ47" s="424"/>
      <c r="AK47" s="424"/>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49:AK49"/>
    <mergeCell ref="A50:AK51"/>
    <mergeCell ref="AE47:AG47"/>
    <mergeCell ref="AI47:AK47"/>
    <mergeCell ref="M48:O48"/>
    <mergeCell ref="P48:R48"/>
    <mergeCell ref="S48:U48"/>
    <mergeCell ref="V48:X48"/>
    <mergeCell ref="Y48:AA48"/>
    <mergeCell ref="AB48:AD48"/>
    <mergeCell ref="AE48:AG48"/>
    <mergeCell ref="AI48:AK48"/>
    <mergeCell ref="AB46:AD46"/>
    <mergeCell ref="AE46:AG46"/>
    <mergeCell ref="AI46:AK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E43:AG43"/>
    <mergeCell ref="AI43:AK43"/>
    <mergeCell ref="A44:G44"/>
    <mergeCell ref="H44:L44"/>
    <mergeCell ref="M44:AG44"/>
    <mergeCell ref="AI44:AK44"/>
    <mergeCell ref="M43:O43"/>
    <mergeCell ref="P43:R43"/>
    <mergeCell ref="S43:U43"/>
    <mergeCell ref="V43:X43"/>
    <mergeCell ref="Y43:AA43"/>
    <mergeCell ref="AB43:AD43"/>
    <mergeCell ref="AI41:AK41"/>
    <mergeCell ref="M42:O42"/>
    <mergeCell ref="P42:R42"/>
    <mergeCell ref="S42:U42"/>
    <mergeCell ref="V42:X42"/>
    <mergeCell ref="Y42:AA42"/>
    <mergeCell ref="AB42:AD42"/>
    <mergeCell ref="AE42:AG42"/>
    <mergeCell ref="AI42:AK42"/>
    <mergeCell ref="AE40:AG40"/>
    <mergeCell ref="AI40:AK40"/>
    <mergeCell ref="A41:L41"/>
    <mergeCell ref="M41:O41"/>
    <mergeCell ref="P41:R41"/>
    <mergeCell ref="S41:U41"/>
    <mergeCell ref="V41:X41"/>
    <mergeCell ref="Y41:AA41"/>
    <mergeCell ref="AB41:AD41"/>
    <mergeCell ref="AE41:AG41"/>
    <mergeCell ref="AB39:AD39"/>
    <mergeCell ref="AE39:AG39"/>
    <mergeCell ref="AI39:AK39"/>
    <mergeCell ref="B40:L40"/>
    <mergeCell ref="M40:O40"/>
    <mergeCell ref="P40:R40"/>
    <mergeCell ref="S40:U40"/>
    <mergeCell ref="V40:X40"/>
    <mergeCell ref="Y40:AA40"/>
    <mergeCell ref="AB40:AD40"/>
    <mergeCell ref="B39:L39"/>
    <mergeCell ref="M39:O39"/>
    <mergeCell ref="P39:R39"/>
    <mergeCell ref="S39:U39"/>
    <mergeCell ref="V39:X39"/>
    <mergeCell ref="Y39:AA39"/>
    <mergeCell ref="AB37:AD37"/>
    <mergeCell ref="AE37:AG37"/>
    <mergeCell ref="C38:L38"/>
    <mergeCell ref="M38:O38"/>
    <mergeCell ref="P38:R38"/>
    <mergeCell ref="S38:U38"/>
    <mergeCell ref="V38:X38"/>
    <mergeCell ref="Y38:AA38"/>
    <mergeCell ref="AB38:AD38"/>
    <mergeCell ref="AE38:AG38"/>
    <mergeCell ref="AB33:AD33"/>
    <mergeCell ref="AE33:AG33"/>
    <mergeCell ref="AI33:AK33"/>
    <mergeCell ref="A34:AK34"/>
    <mergeCell ref="C37:L37"/>
    <mergeCell ref="M37:O37"/>
    <mergeCell ref="P37:R37"/>
    <mergeCell ref="S37:U37"/>
    <mergeCell ref="V37:X37"/>
    <mergeCell ref="Y37:AA37"/>
    <mergeCell ref="Y32:AA32"/>
    <mergeCell ref="AB32:AD32"/>
    <mergeCell ref="AE32:AG32"/>
    <mergeCell ref="AI32:AK32"/>
    <mergeCell ref="B33:L33"/>
    <mergeCell ref="M33:O33"/>
    <mergeCell ref="P33:R33"/>
    <mergeCell ref="S33:U33"/>
    <mergeCell ref="V33:X33"/>
    <mergeCell ref="Y33:AA33"/>
    <mergeCell ref="Y31:AA31"/>
    <mergeCell ref="AB31:AD31"/>
    <mergeCell ref="AE31:AG31"/>
    <mergeCell ref="AI31:AK31"/>
    <mergeCell ref="B32:G32"/>
    <mergeCell ref="H32:L32"/>
    <mergeCell ref="M32:O32"/>
    <mergeCell ref="P32:R32"/>
    <mergeCell ref="S32:U32"/>
    <mergeCell ref="V32:X32"/>
    <mergeCell ref="Y30:AA30"/>
    <mergeCell ref="AB30:AD30"/>
    <mergeCell ref="AE30:AG30"/>
    <mergeCell ref="AI30:AK30"/>
    <mergeCell ref="B31:G31"/>
    <mergeCell ref="H31:L31"/>
    <mergeCell ref="M31:O31"/>
    <mergeCell ref="P31:R31"/>
    <mergeCell ref="S31:U31"/>
    <mergeCell ref="V31:X31"/>
    <mergeCell ref="Y29:AA29"/>
    <mergeCell ref="AB29:AD29"/>
    <mergeCell ref="AE29:AG29"/>
    <mergeCell ref="AI29:AK29"/>
    <mergeCell ref="B30:G30"/>
    <mergeCell ref="H30:L30"/>
    <mergeCell ref="M30:O30"/>
    <mergeCell ref="P30:R30"/>
    <mergeCell ref="S30:U30"/>
    <mergeCell ref="V30:X30"/>
    <mergeCell ref="Y28:AA28"/>
    <mergeCell ref="AB28:AD28"/>
    <mergeCell ref="AE28:AG28"/>
    <mergeCell ref="AI28:AK28"/>
    <mergeCell ref="B29:G29"/>
    <mergeCell ref="H29:L29"/>
    <mergeCell ref="M29:O29"/>
    <mergeCell ref="P29:R29"/>
    <mergeCell ref="S29:U29"/>
    <mergeCell ref="V29:X29"/>
    <mergeCell ref="Y26:AA26"/>
    <mergeCell ref="AB26:AD26"/>
    <mergeCell ref="AE26:AG26"/>
    <mergeCell ref="AI26:AK26"/>
    <mergeCell ref="B28:G28"/>
    <mergeCell ref="H28:L28"/>
    <mergeCell ref="M28:O28"/>
    <mergeCell ref="P28:R28"/>
    <mergeCell ref="S28:U28"/>
    <mergeCell ref="V28:X28"/>
    <mergeCell ref="Y25:AA25"/>
    <mergeCell ref="AB25:AD25"/>
    <mergeCell ref="AE25:AG25"/>
    <mergeCell ref="AI25:AK25"/>
    <mergeCell ref="C26:G26"/>
    <mergeCell ref="H26:L26"/>
    <mergeCell ref="M26:O26"/>
    <mergeCell ref="P26:R26"/>
    <mergeCell ref="S26:U26"/>
    <mergeCell ref="V26:X26"/>
    <mergeCell ref="Y24:AA24"/>
    <mergeCell ref="AB24:AD24"/>
    <mergeCell ref="AE24:AG24"/>
    <mergeCell ref="AI24:AK24"/>
    <mergeCell ref="C25:G25"/>
    <mergeCell ref="H25:L25"/>
    <mergeCell ref="M25:O25"/>
    <mergeCell ref="P25:R25"/>
    <mergeCell ref="S25:U25"/>
    <mergeCell ref="V25:X25"/>
    <mergeCell ref="Y23:AA23"/>
    <mergeCell ref="AB23:AD23"/>
    <mergeCell ref="AE23:AG23"/>
    <mergeCell ref="AI23:AK23"/>
    <mergeCell ref="C24:G24"/>
    <mergeCell ref="H24:L24"/>
    <mergeCell ref="M24:O24"/>
    <mergeCell ref="P24:R24"/>
    <mergeCell ref="S24:U24"/>
    <mergeCell ref="V24:X24"/>
    <mergeCell ref="Y21:AA21"/>
    <mergeCell ref="AB21:AD21"/>
    <mergeCell ref="AE21:AG21"/>
    <mergeCell ref="AI21:AK21"/>
    <mergeCell ref="C23:G23"/>
    <mergeCell ref="H23:L23"/>
    <mergeCell ref="M23:O23"/>
    <mergeCell ref="P23:R23"/>
    <mergeCell ref="S23:U23"/>
    <mergeCell ref="V23:X23"/>
    <mergeCell ref="Y20:AA20"/>
    <mergeCell ref="AB20:AD20"/>
    <mergeCell ref="AE20:AG20"/>
    <mergeCell ref="AI20:AK20"/>
    <mergeCell ref="C21:G21"/>
    <mergeCell ref="H21:L21"/>
    <mergeCell ref="M21:O21"/>
    <mergeCell ref="P21:R21"/>
    <mergeCell ref="S21:U21"/>
    <mergeCell ref="V21:X21"/>
    <mergeCell ref="Y19:AA19"/>
    <mergeCell ref="AB19:AD19"/>
    <mergeCell ref="AE19:AG19"/>
    <mergeCell ref="AI19:AK19"/>
    <mergeCell ref="C20:G20"/>
    <mergeCell ref="H20:L20"/>
    <mergeCell ref="M20:O20"/>
    <mergeCell ref="P20:R20"/>
    <mergeCell ref="S20:U20"/>
    <mergeCell ref="V20:X20"/>
    <mergeCell ref="C19:G19"/>
    <mergeCell ref="H19:L19"/>
    <mergeCell ref="M19:O19"/>
    <mergeCell ref="P19:R19"/>
    <mergeCell ref="S19:U19"/>
    <mergeCell ref="V19:X19"/>
    <mergeCell ref="AF17:AG17"/>
    <mergeCell ref="AI17:AK17"/>
    <mergeCell ref="M18:O18"/>
    <mergeCell ref="P18:R18"/>
    <mergeCell ref="S18:U18"/>
    <mergeCell ref="V18:X18"/>
    <mergeCell ref="Y18:AA18"/>
    <mergeCell ref="AB18:AD18"/>
    <mergeCell ref="AE18:AG18"/>
    <mergeCell ref="AI18:AK18"/>
    <mergeCell ref="AF16:AG16"/>
    <mergeCell ref="C17:G17"/>
    <mergeCell ref="H17:I17"/>
    <mergeCell ref="K17:L17"/>
    <mergeCell ref="N17:O17"/>
    <mergeCell ref="Q17:R17"/>
    <mergeCell ref="T17:U17"/>
    <mergeCell ref="W17:X17"/>
    <mergeCell ref="Z17:AA17"/>
    <mergeCell ref="AC17:AD17"/>
    <mergeCell ref="N16:O16"/>
    <mergeCell ref="Q16:R16"/>
    <mergeCell ref="T16:U16"/>
    <mergeCell ref="W16:X16"/>
    <mergeCell ref="Z16:AA16"/>
    <mergeCell ref="AC16:AD16"/>
    <mergeCell ref="AE14:AG14"/>
    <mergeCell ref="H15:L15"/>
    <mergeCell ref="M15:O15"/>
    <mergeCell ref="P15:R15"/>
    <mergeCell ref="S15:U15"/>
    <mergeCell ref="V15:X15"/>
    <mergeCell ref="Y15:AA15"/>
    <mergeCell ref="AB15:AD15"/>
    <mergeCell ref="AE15:AG15"/>
    <mergeCell ref="Y13:AA13"/>
    <mergeCell ref="AB13:AD13"/>
    <mergeCell ref="AE13:AG13"/>
    <mergeCell ref="H14:L14"/>
    <mergeCell ref="M14:O14"/>
    <mergeCell ref="P14:R14"/>
    <mergeCell ref="S14:U14"/>
    <mergeCell ref="V14:X14"/>
    <mergeCell ref="Y14:AA14"/>
    <mergeCell ref="AB14:AD14"/>
    <mergeCell ref="A13:G13"/>
    <mergeCell ref="H13:L13"/>
    <mergeCell ref="M13:O13"/>
    <mergeCell ref="P13:R13"/>
    <mergeCell ref="S13:U13"/>
    <mergeCell ref="V13:X13"/>
    <mergeCell ref="AI11:AK11"/>
    <mergeCell ref="M12:O12"/>
    <mergeCell ref="P12:R12"/>
    <mergeCell ref="S12:U12"/>
    <mergeCell ref="V12:X12"/>
    <mergeCell ref="Y12:AA12"/>
    <mergeCell ref="AB12:AD12"/>
    <mergeCell ref="AE12:AG12"/>
    <mergeCell ref="AB10:AD10"/>
    <mergeCell ref="AE10:AG10"/>
    <mergeCell ref="H11:L11"/>
    <mergeCell ref="M11:O11"/>
    <mergeCell ref="P11:R11"/>
    <mergeCell ref="S11:U11"/>
    <mergeCell ref="V11:X11"/>
    <mergeCell ref="Y11:AA11"/>
    <mergeCell ref="AB11:AD11"/>
    <mergeCell ref="AE11:AG11"/>
    <mergeCell ref="A8:F8"/>
    <mergeCell ref="G8:L8"/>
    <mergeCell ref="M8:AK9"/>
    <mergeCell ref="A9:F9"/>
    <mergeCell ref="G9:L9"/>
    <mergeCell ref="M10:O10"/>
    <mergeCell ref="P10:R10"/>
    <mergeCell ref="S10:U10"/>
    <mergeCell ref="V10:X10"/>
    <mergeCell ref="Y10:AA10"/>
    <mergeCell ref="AL5:AP5"/>
    <mergeCell ref="P6:Q6"/>
    <mergeCell ref="R6:AA6"/>
    <mergeCell ref="AB6:AG6"/>
    <mergeCell ref="AJ6:AK6"/>
    <mergeCell ref="A7:L7"/>
    <mergeCell ref="M7:AK7"/>
    <mergeCell ref="AO7:AS7"/>
    <mergeCell ref="H3:AD3"/>
    <mergeCell ref="A4:AK4"/>
    <mergeCell ref="A5:C6"/>
    <mergeCell ref="D5:O6"/>
    <mergeCell ref="P5:Q5"/>
    <mergeCell ref="R5:AA5"/>
    <mergeCell ref="AB5:AG5"/>
    <mergeCell ref="AI5:AK5"/>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2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134</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73">
        <v>85</v>
      </c>
      <c r="N10" s="674"/>
      <c r="O10" s="674"/>
      <c r="P10" s="673">
        <v>86</v>
      </c>
      <c r="Q10" s="674"/>
      <c r="R10" s="674"/>
      <c r="S10" s="673">
        <v>87</v>
      </c>
      <c r="T10" s="674"/>
      <c r="U10" s="674"/>
      <c r="V10" s="673">
        <v>88</v>
      </c>
      <c r="W10" s="674"/>
      <c r="X10" s="674"/>
      <c r="Y10" s="673">
        <v>89</v>
      </c>
      <c r="Z10" s="674"/>
      <c r="AA10" s="674"/>
      <c r="AB10" s="673">
        <v>90</v>
      </c>
      <c r="AC10" s="674"/>
      <c r="AD10" s="674"/>
      <c r="AE10" s="673">
        <v>91</v>
      </c>
      <c r="AF10" s="674"/>
      <c r="AG10" s="674"/>
      <c r="AH10" s="258"/>
      <c r="AI10" s="258"/>
      <c r="AJ10" s="258"/>
      <c r="AK10" s="259"/>
      <c r="AL10" s="10" t="s">
        <v>24</v>
      </c>
    </row>
    <row r="11" spans="1:38" ht="12" customHeight="1">
      <c r="A11" s="85"/>
      <c r="B11" s="84"/>
      <c r="C11" s="84"/>
      <c r="D11" s="84"/>
      <c r="E11" s="84"/>
      <c r="F11" s="84"/>
      <c r="G11" s="84"/>
      <c r="H11" s="553" t="s">
        <v>48</v>
      </c>
      <c r="I11" s="553"/>
      <c r="J11" s="553"/>
      <c r="K11" s="553"/>
      <c r="L11" s="554"/>
      <c r="M11" s="641">
        <f>IF(M10&lt;='Per Diem Calc Tool'!$O$7+1,'Week 12'!AE11+1,"")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136"/>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137"/>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90" t="s">
        <v>47</v>
      </c>
      <c r="O16" s="390"/>
      <c r="P16" s="128" t="s">
        <v>46</v>
      </c>
      <c r="Q16" s="390" t="s">
        <v>47</v>
      </c>
      <c r="R16" s="390"/>
      <c r="S16" s="128" t="s">
        <v>46</v>
      </c>
      <c r="T16" s="390" t="s">
        <v>47</v>
      </c>
      <c r="U16" s="390"/>
      <c r="V16" s="128" t="s">
        <v>46</v>
      </c>
      <c r="W16" s="390" t="s">
        <v>47</v>
      </c>
      <c r="X16" s="390"/>
      <c r="Y16" s="128" t="s">
        <v>46</v>
      </c>
      <c r="Z16" s="390" t="s">
        <v>47</v>
      </c>
      <c r="AA16" s="390"/>
      <c r="AB16" s="128" t="s">
        <v>46</v>
      </c>
      <c r="AC16" s="390" t="s">
        <v>47</v>
      </c>
      <c r="AD16" s="390"/>
      <c r="AE16" s="128" t="s">
        <v>46</v>
      </c>
      <c r="AF16" s="390" t="s">
        <v>47</v>
      </c>
      <c r="AG16" s="390"/>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2"/>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527"/>
      <c r="I21" s="528"/>
      <c r="J21" s="528"/>
      <c r="K21" s="528"/>
      <c r="L21" s="529"/>
      <c r="M21" s="403"/>
      <c r="N21" s="403"/>
      <c r="O21" s="403"/>
      <c r="P21" s="403"/>
      <c r="Q21" s="403"/>
      <c r="R21" s="403"/>
      <c r="S21" s="403"/>
      <c r="T21" s="403"/>
      <c r="U21" s="403"/>
      <c r="V21" s="403"/>
      <c r="W21" s="403"/>
      <c r="X21" s="403"/>
      <c r="Y21" s="403"/>
      <c r="Z21" s="403"/>
      <c r="AA21" s="403"/>
      <c r="AB21" s="403"/>
      <c r="AC21" s="403"/>
      <c r="AD21" s="403"/>
      <c r="AE21" s="403"/>
      <c r="AF21" s="403"/>
      <c r="AG21" s="672"/>
      <c r="AH21" s="219"/>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187</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2"/>
      <c r="AI46" s="424">
        <f>-SUM(M46:AG46)</f>
        <v>0</v>
      </c>
      <c r="AJ46" s="424"/>
      <c r="AK46" s="424"/>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2"/>
      <c r="AI47" s="424">
        <f>-SUM(M47:AG47)</f>
        <v>0</v>
      </c>
      <c r="AJ47" s="424"/>
      <c r="AK47" s="424"/>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49:AK49"/>
    <mergeCell ref="A50:AK51"/>
    <mergeCell ref="AE47:AG47"/>
    <mergeCell ref="AI47:AK47"/>
    <mergeCell ref="M48:O48"/>
    <mergeCell ref="P48:R48"/>
    <mergeCell ref="S48:U48"/>
    <mergeCell ref="V48:X48"/>
    <mergeCell ref="Y48:AA48"/>
    <mergeCell ref="AB48:AD48"/>
    <mergeCell ref="AE48:AG48"/>
    <mergeCell ref="AI48:AK48"/>
    <mergeCell ref="AB46:AD46"/>
    <mergeCell ref="AE46:AG46"/>
    <mergeCell ref="AI46:AK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E43:AG43"/>
    <mergeCell ref="AI43:AK43"/>
    <mergeCell ref="A44:G44"/>
    <mergeCell ref="H44:L44"/>
    <mergeCell ref="M44:AG44"/>
    <mergeCell ref="AI44:AK44"/>
    <mergeCell ref="M43:O43"/>
    <mergeCell ref="P43:R43"/>
    <mergeCell ref="S43:U43"/>
    <mergeCell ref="V43:X43"/>
    <mergeCell ref="Y43:AA43"/>
    <mergeCell ref="AB43:AD43"/>
    <mergeCell ref="AI41:AK41"/>
    <mergeCell ref="M42:O42"/>
    <mergeCell ref="P42:R42"/>
    <mergeCell ref="S42:U42"/>
    <mergeCell ref="V42:X42"/>
    <mergeCell ref="Y42:AA42"/>
    <mergeCell ref="AB42:AD42"/>
    <mergeCell ref="AE42:AG42"/>
    <mergeCell ref="AI42:AK42"/>
    <mergeCell ref="AE40:AG40"/>
    <mergeCell ref="AI40:AK40"/>
    <mergeCell ref="A41:L41"/>
    <mergeCell ref="M41:O41"/>
    <mergeCell ref="P41:R41"/>
    <mergeCell ref="S41:U41"/>
    <mergeCell ref="V41:X41"/>
    <mergeCell ref="Y41:AA41"/>
    <mergeCell ref="AB41:AD41"/>
    <mergeCell ref="AE41:AG41"/>
    <mergeCell ref="AB39:AD39"/>
    <mergeCell ref="AE39:AG39"/>
    <mergeCell ref="AI39:AK39"/>
    <mergeCell ref="B40:L40"/>
    <mergeCell ref="M40:O40"/>
    <mergeCell ref="P40:R40"/>
    <mergeCell ref="S40:U40"/>
    <mergeCell ref="V40:X40"/>
    <mergeCell ref="Y40:AA40"/>
    <mergeCell ref="AB40:AD40"/>
    <mergeCell ref="B39:L39"/>
    <mergeCell ref="M39:O39"/>
    <mergeCell ref="P39:R39"/>
    <mergeCell ref="S39:U39"/>
    <mergeCell ref="V39:X39"/>
    <mergeCell ref="Y39:AA39"/>
    <mergeCell ref="AB37:AD37"/>
    <mergeCell ref="AE37:AG37"/>
    <mergeCell ref="C38:L38"/>
    <mergeCell ref="M38:O38"/>
    <mergeCell ref="P38:R38"/>
    <mergeCell ref="S38:U38"/>
    <mergeCell ref="V38:X38"/>
    <mergeCell ref="Y38:AA38"/>
    <mergeCell ref="AB38:AD38"/>
    <mergeCell ref="AE38:AG38"/>
    <mergeCell ref="AB33:AD33"/>
    <mergeCell ref="AE33:AG33"/>
    <mergeCell ref="AI33:AK33"/>
    <mergeCell ref="A34:AK34"/>
    <mergeCell ref="C37:L37"/>
    <mergeCell ref="M37:O37"/>
    <mergeCell ref="P37:R37"/>
    <mergeCell ref="S37:U37"/>
    <mergeCell ref="V37:X37"/>
    <mergeCell ref="Y37:AA37"/>
    <mergeCell ref="Y32:AA32"/>
    <mergeCell ref="AB32:AD32"/>
    <mergeCell ref="AE32:AG32"/>
    <mergeCell ref="AI32:AK32"/>
    <mergeCell ref="B33:L33"/>
    <mergeCell ref="M33:O33"/>
    <mergeCell ref="P33:R33"/>
    <mergeCell ref="S33:U33"/>
    <mergeCell ref="V33:X33"/>
    <mergeCell ref="Y33:AA33"/>
    <mergeCell ref="Y31:AA31"/>
    <mergeCell ref="AB31:AD31"/>
    <mergeCell ref="AE31:AG31"/>
    <mergeCell ref="AI31:AK31"/>
    <mergeCell ref="B32:G32"/>
    <mergeCell ref="H32:L32"/>
    <mergeCell ref="M32:O32"/>
    <mergeCell ref="P32:R32"/>
    <mergeCell ref="S32:U32"/>
    <mergeCell ref="V32:X32"/>
    <mergeCell ref="Y30:AA30"/>
    <mergeCell ref="AB30:AD30"/>
    <mergeCell ref="AE30:AG30"/>
    <mergeCell ref="AI30:AK30"/>
    <mergeCell ref="B31:G31"/>
    <mergeCell ref="H31:L31"/>
    <mergeCell ref="M31:O31"/>
    <mergeCell ref="P31:R31"/>
    <mergeCell ref="S31:U31"/>
    <mergeCell ref="V31:X31"/>
    <mergeCell ref="Y29:AA29"/>
    <mergeCell ref="AB29:AD29"/>
    <mergeCell ref="AE29:AG29"/>
    <mergeCell ref="AI29:AK29"/>
    <mergeCell ref="B30:G30"/>
    <mergeCell ref="H30:L30"/>
    <mergeCell ref="M30:O30"/>
    <mergeCell ref="P30:R30"/>
    <mergeCell ref="S30:U30"/>
    <mergeCell ref="V30:X30"/>
    <mergeCell ref="Y28:AA28"/>
    <mergeCell ref="AB28:AD28"/>
    <mergeCell ref="AE28:AG28"/>
    <mergeCell ref="AI28:AK28"/>
    <mergeCell ref="B29:G29"/>
    <mergeCell ref="H29:L29"/>
    <mergeCell ref="M29:O29"/>
    <mergeCell ref="P29:R29"/>
    <mergeCell ref="S29:U29"/>
    <mergeCell ref="V29:X29"/>
    <mergeCell ref="Y26:AA26"/>
    <mergeCell ref="AB26:AD26"/>
    <mergeCell ref="AE26:AG26"/>
    <mergeCell ref="AI26:AK26"/>
    <mergeCell ref="B28:G28"/>
    <mergeCell ref="H28:L28"/>
    <mergeCell ref="M28:O28"/>
    <mergeCell ref="P28:R28"/>
    <mergeCell ref="S28:U28"/>
    <mergeCell ref="V28:X28"/>
    <mergeCell ref="Y25:AA25"/>
    <mergeCell ref="AB25:AD25"/>
    <mergeCell ref="AE25:AG25"/>
    <mergeCell ref="AI25:AK25"/>
    <mergeCell ref="C26:G26"/>
    <mergeCell ref="H26:L26"/>
    <mergeCell ref="M26:O26"/>
    <mergeCell ref="P26:R26"/>
    <mergeCell ref="S26:U26"/>
    <mergeCell ref="V26:X26"/>
    <mergeCell ref="Y24:AA24"/>
    <mergeCell ref="AB24:AD24"/>
    <mergeCell ref="AE24:AG24"/>
    <mergeCell ref="AI24:AK24"/>
    <mergeCell ref="C25:G25"/>
    <mergeCell ref="H25:L25"/>
    <mergeCell ref="M25:O25"/>
    <mergeCell ref="P25:R25"/>
    <mergeCell ref="S25:U25"/>
    <mergeCell ref="V25:X25"/>
    <mergeCell ref="Y23:AA23"/>
    <mergeCell ref="AB23:AD23"/>
    <mergeCell ref="AE23:AG23"/>
    <mergeCell ref="AI23:AK23"/>
    <mergeCell ref="C24:G24"/>
    <mergeCell ref="H24:L24"/>
    <mergeCell ref="M24:O24"/>
    <mergeCell ref="P24:R24"/>
    <mergeCell ref="S24:U24"/>
    <mergeCell ref="V24:X24"/>
    <mergeCell ref="Y21:AA21"/>
    <mergeCell ref="AB21:AD21"/>
    <mergeCell ref="AE21:AG21"/>
    <mergeCell ref="AI21:AK21"/>
    <mergeCell ref="C23:G23"/>
    <mergeCell ref="H23:L23"/>
    <mergeCell ref="M23:O23"/>
    <mergeCell ref="P23:R23"/>
    <mergeCell ref="S23:U23"/>
    <mergeCell ref="V23:X23"/>
    <mergeCell ref="Y20:AA20"/>
    <mergeCell ref="AB20:AD20"/>
    <mergeCell ref="AE20:AG20"/>
    <mergeCell ref="AI20:AK20"/>
    <mergeCell ref="C21:G21"/>
    <mergeCell ref="H21:L21"/>
    <mergeCell ref="M21:O21"/>
    <mergeCell ref="P21:R21"/>
    <mergeCell ref="S21:U21"/>
    <mergeCell ref="V21:X21"/>
    <mergeCell ref="Y19:AA19"/>
    <mergeCell ref="AB19:AD19"/>
    <mergeCell ref="AE19:AG19"/>
    <mergeCell ref="AI19:AK19"/>
    <mergeCell ref="C20:G20"/>
    <mergeCell ref="H20:L20"/>
    <mergeCell ref="M20:O20"/>
    <mergeCell ref="P20:R20"/>
    <mergeCell ref="S20:U20"/>
    <mergeCell ref="V20:X20"/>
    <mergeCell ref="C19:G19"/>
    <mergeCell ref="H19:L19"/>
    <mergeCell ref="M19:O19"/>
    <mergeCell ref="P19:R19"/>
    <mergeCell ref="S19:U19"/>
    <mergeCell ref="V19:X19"/>
    <mergeCell ref="AF17:AG17"/>
    <mergeCell ref="AI17:AK17"/>
    <mergeCell ref="M18:O18"/>
    <mergeCell ref="P18:R18"/>
    <mergeCell ref="S18:U18"/>
    <mergeCell ref="V18:X18"/>
    <mergeCell ref="Y18:AA18"/>
    <mergeCell ref="AB18:AD18"/>
    <mergeCell ref="AE18:AG18"/>
    <mergeCell ref="AI18:AK18"/>
    <mergeCell ref="AF16:AG16"/>
    <mergeCell ref="C17:G17"/>
    <mergeCell ref="H17:I17"/>
    <mergeCell ref="K17:L17"/>
    <mergeCell ref="N17:O17"/>
    <mergeCell ref="Q17:R17"/>
    <mergeCell ref="T17:U17"/>
    <mergeCell ref="W17:X17"/>
    <mergeCell ref="Z17:AA17"/>
    <mergeCell ref="AC17:AD17"/>
    <mergeCell ref="N16:O16"/>
    <mergeCell ref="Q16:R16"/>
    <mergeCell ref="T16:U16"/>
    <mergeCell ref="W16:X16"/>
    <mergeCell ref="Z16:AA16"/>
    <mergeCell ref="AC16:AD16"/>
    <mergeCell ref="AE14:AG14"/>
    <mergeCell ref="H15:L15"/>
    <mergeCell ref="M15:O15"/>
    <mergeCell ref="P15:R15"/>
    <mergeCell ref="S15:U15"/>
    <mergeCell ref="V15:X15"/>
    <mergeCell ref="Y15:AA15"/>
    <mergeCell ref="AB15:AD15"/>
    <mergeCell ref="AE15:AG15"/>
    <mergeCell ref="Y13:AA13"/>
    <mergeCell ref="AB13:AD13"/>
    <mergeCell ref="AE13:AG13"/>
    <mergeCell ref="H14:L14"/>
    <mergeCell ref="M14:O14"/>
    <mergeCell ref="P14:R14"/>
    <mergeCell ref="S14:U14"/>
    <mergeCell ref="V14:X14"/>
    <mergeCell ref="Y14:AA14"/>
    <mergeCell ref="AB14:AD14"/>
    <mergeCell ref="A13:G13"/>
    <mergeCell ref="H13:L13"/>
    <mergeCell ref="M13:O13"/>
    <mergeCell ref="P13:R13"/>
    <mergeCell ref="S13:U13"/>
    <mergeCell ref="V13:X13"/>
    <mergeCell ref="AI11:AK11"/>
    <mergeCell ref="M12:O12"/>
    <mergeCell ref="P12:R12"/>
    <mergeCell ref="S12:U12"/>
    <mergeCell ref="V12:X12"/>
    <mergeCell ref="Y12:AA12"/>
    <mergeCell ref="AB12:AD12"/>
    <mergeCell ref="AE12:AG12"/>
    <mergeCell ref="AB10:AD10"/>
    <mergeCell ref="AE10:AG10"/>
    <mergeCell ref="H11:L11"/>
    <mergeCell ref="M11:O11"/>
    <mergeCell ref="P11:R11"/>
    <mergeCell ref="S11:U11"/>
    <mergeCell ref="V11:X11"/>
    <mergeCell ref="Y11:AA11"/>
    <mergeCell ref="AB11:AD11"/>
    <mergeCell ref="AE11:AG11"/>
    <mergeCell ref="A8:F8"/>
    <mergeCell ref="G8:L8"/>
    <mergeCell ref="M8:AK9"/>
    <mergeCell ref="A9:F9"/>
    <mergeCell ref="G9:L9"/>
    <mergeCell ref="M10:O10"/>
    <mergeCell ref="P10:R10"/>
    <mergeCell ref="S10:U10"/>
    <mergeCell ref="V10:X10"/>
    <mergeCell ref="Y10:AA10"/>
    <mergeCell ref="AL5:AP5"/>
    <mergeCell ref="P6:Q6"/>
    <mergeCell ref="R6:AA6"/>
    <mergeCell ref="AB6:AG6"/>
    <mergeCell ref="AJ6:AK6"/>
    <mergeCell ref="A7:L7"/>
    <mergeCell ref="M7:AK7"/>
    <mergeCell ref="AO7:AS7"/>
    <mergeCell ref="H3:AD3"/>
    <mergeCell ref="A4:AK4"/>
    <mergeCell ref="A5:C6"/>
    <mergeCell ref="D5:O6"/>
    <mergeCell ref="P5:Q5"/>
    <mergeCell ref="R5:AA5"/>
    <mergeCell ref="AB5:AG5"/>
    <mergeCell ref="AI5:AK5"/>
  </mergeCells>
  <dataValidations count="2">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codeName="Sheet10"/>
  <dimension ref="A1:AC503"/>
  <sheetViews>
    <sheetView showGridLines="0" zoomScalePageLayoutView="0" workbookViewId="0" topLeftCell="A1">
      <selection activeCell="O9" sqref="O9"/>
    </sheetView>
  </sheetViews>
  <sheetFormatPr defaultColWidth="11.00390625" defaultRowHeight="14.25"/>
  <cols>
    <col min="1" max="1" width="16.375" style="16" customWidth="1"/>
    <col min="2" max="4" width="8.375" style="16" customWidth="1"/>
    <col min="5" max="5" width="11.375" style="16" customWidth="1"/>
    <col min="6" max="6" width="5.625" style="16" customWidth="1"/>
    <col min="7" max="7" width="4.875" style="16" customWidth="1"/>
    <col min="8" max="8" width="9.25390625" style="16" customWidth="1"/>
    <col min="9" max="9" width="15.625" style="16" customWidth="1"/>
    <col min="10" max="10" width="8.875" style="16" customWidth="1"/>
    <col min="11" max="11" width="6.00390625" style="169" customWidth="1"/>
    <col min="12" max="12" width="7.00390625" style="169" customWidth="1"/>
    <col min="13" max="13" width="9.875" style="169" customWidth="1"/>
    <col min="14" max="14" width="9.125" style="169" customWidth="1"/>
    <col min="15" max="15" width="8.625" style="169" customWidth="1"/>
    <col min="16" max="16" width="10.125" style="169" customWidth="1"/>
    <col min="17" max="17" width="13.25390625" style="169" customWidth="1"/>
    <col min="18" max="18" width="7.375" style="169" customWidth="1"/>
    <col min="19" max="19" width="7.25390625" style="169" customWidth="1"/>
    <col min="20" max="20" width="8.875" style="169" customWidth="1"/>
    <col min="21" max="21" width="11.375" style="169" customWidth="1"/>
    <col min="22" max="22" width="11.25390625" style="169" customWidth="1"/>
    <col min="23" max="23" width="9.375" style="169" customWidth="1"/>
    <col min="24" max="24" width="9.375" style="170" customWidth="1"/>
    <col min="25" max="25" width="8.00390625" style="170" customWidth="1"/>
    <col min="26" max="26" width="17.375" style="170" customWidth="1"/>
    <col min="27" max="27" width="19.375" style="169" customWidth="1"/>
    <col min="28" max="28" width="23.875" style="16" customWidth="1"/>
    <col min="29" max="16384" width="11.00390625" style="16" customWidth="1"/>
  </cols>
  <sheetData>
    <row r="1" spans="1:17" ht="26.25">
      <c r="A1" s="703" t="s">
        <v>73</v>
      </c>
      <c r="B1" s="704"/>
      <c r="C1" s="704"/>
      <c r="D1" s="704"/>
      <c r="E1" s="704"/>
      <c r="F1" s="704"/>
      <c r="G1" s="704"/>
      <c r="H1" s="705"/>
      <c r="I1" s="705"/>
      <c r="J1" s="189"/>
      <c r="K1" s="168"/>
      <c r="L1" s="168"/>
      <c r="M1" s="168"/>
      <c r="N1" s="168"/>
      <c r="O1" s="168"/>
      <c r="P1" s="168"/>
      <c r="Q1" s="168"/>
    </row>
    <row r="2" spans="1:27" s="195" customFormat="1" ht="10.5" customHeight="1">
      <c r="A2" s="191"/>
      <c r="B2" s="192"/>
      <c r="C2" s="192"/>
      <c r="D2" s="192"/>
      <c r="E2" s="192"/>
      <c r="F2" s="192"/>
      <c r="G2" s="192"/>
      <c r="H2" s="193"/>
      <c r="I2" s="194"/>
      <c r="J2" s="192"/>
      <c r="K2" s="171"/>
      <c r="L2" s="171"/>
      <c r="M2" s="171"/>
      <c r="N2" s="171"/>
      <c r="O2" s="171"/>
      <c r="P2" s="171"/>
      <c r="Q2" s="171"/>
      <c r="R2" s="172"/>
      <c r="S2" s="172"/>
      <c r="T2" s="172"/>
      <c r="U2" s="172"/>
      <c r="V2" s="172"/>
      <c r="W2" s="172"/>
      <c r="X2" s="173"/>
      <c r="Y2" s="173"/>
      <c r="Z2" s="173"/>
      <c r="AA2" s="172"/>
    </row>
    <row r="3" spans="1:27" s="195" customFormat="1" ht="3" customHeight="1">
      <c r="A3" s="196"/>
      <c r="B3" s="197"/>
      <c r="C3" s="197"/>
      <c r="D3" s="197"/>
      <c r="E3" s="197"/>
      <c r="F3" s="197"/>
      <c r="G3" s="197"/>
      <c r="H3" s="198"/>
      <c r="I3" s="199"/>
      <c r="J3" s="197"/>
      <c r="K3" s="171"/>
      <c r="L3" s="171"/>
      <c r="M3" s="171"/>
      <c r="N3" s="171"/>
      <c r="O3" s="171"/>
      <c r="P3" s="171"/>
      <c r="Q3" s="171"/>
      <c r="R3" s="172"/>
      <c r="S3" s="172"/>
      <c r="T3" s="172"/>
      <c r="U3" s="172"/>
      <c r="V3" s="172"/>
      <c r="W3" s="172"/>
      <c r="X3" s="173"/>
      <c r="Y3" s="173"/>
      <c r="Z3" s="173"/>
      <c r="AA3" s="172"/>
    </row>
    <row r="4" spans="8:17" ht="8.25" customHeight="1">
      <c r="H4" s="38"/>
      <c r="K4" s="174"/>
      <c r="L4" s="174"/>
      <c r="M4" s="174"/>
      <c r="N4" s="174"/>
      <c r="O4" s="174"/>
      <c r="P4" s="174"/>
      <c r="Q4" s="174"/>
    </row>
    <row r="5" spans="1:29" ht="20.25" customHeight="1">
      <c r="A5" s="175" t="s">
        <v>74</v>
      </c>
      <c r="B5" s="706">
        <f>'Week 1'!D5</f>
        <v>0</v>
      </c>
      <c r="C5" s="706"/>
      <c r="D5" s="706"/>
      <c r="E5" s="706"/>
      <c r="F5" s="706"/>
      <c r="G5" s="706"/>
      <c r="H5" s="176" t="s">
        <v>75</v>
      </c>
      <c r="I5" s="200">
        <f>'Week 1'!G8</f>
        <v>0</v>
      </c>
      <c r="J5" s="13"/>
      <c r="K5" s="174"/>
      <c r="L5" s="174"/>
      <c r="M5" s="174"/>
      <c r="N5" s="174"/>
      <c r="O5" s="174"/>
      <c r="P5" s="174"/>
      <c r="Q5" s="174"/>
      <c r="AC5" s="201"/>
    </row>
    <row r="6" spans="1:17" ht="10.5" customHeight="1">
      <c r="A6" s="168"/>
      <c r="B6" s="168"/>
      <c r="C6" s="168"/>
      <c r="D6" s="168"/>
      <c r="E6" s="168"/>
      <c r="F6" s="168"/>
      <c r="G6" s="168"/>
      <c r="H6" s="168"/>
      <c r="I6" s="177" t="s">
        <v>5</v>
      </c>
      <c r="J6" s="177" t="s">
        <v>76</v>
      </c>
      <c r="K6" s="174"/>
      <c r="L6" s="174"/>
      <c r="M6" s="174"/>
      <c r="N6" s="174"/>
      <c r="O6" s="174"/>
      <c r="P6" s="174"/>
      <c r="Q6" s="174"/>
    </row>
    <row r="7" spans="1:17" ht="20.25" customHeight="1">
      <c r="A7" s="176" t="s">
        <v>77</v>
      </c>
      <c r="B7" s="707">
        <f>'Week 1'!M8</f>
        <v>0</v>
      </c>
      <c r="C7" s="707"/>
      <c r="D7" s="707"/>
      <c r="E7" s="707"/>
      <c r="F7" s="707"/>
      <c r="G7" s="167"/>
      <c r="H7" s="176" t="s">
        <v>78</v>
      </c>
      <c r="I7" s="200">
        <f>'Week 1'!G9</f>
        <v>0</v>
      </c>
      <c r="J7" s="14"/>
      <c r="K7" s="174"/>
      <c r="L7" s="174"/>
      <c r="M7" s="174"/>
      <c r="N7" s="174"/>
      <c r="O7" s="229">
        <f>+I7-I5</f>
        <v>0</v>
      </c>
      <c r="P7" s="174" t="s">
        <v>79</v>
      </c>
      <c r="Q7" s="174"/>
    </row>
    <row r="8" spans="1:17" ht="12.75">
      <c r="A8" s="168"/>
      <c r="B8" s="168"/>
      <c r="C8" s="168"/>
      <c r="D8" s="168"/>
      <c r="E8" s="168"/>
      <c r="F8" s="168"/>
      <c r="G8" s="168"/>
      <c r="H8" s="178"/>
      <c r="I8" s="177" t="s">
        <v>5</v>
      </c>
      <c r="J8" s="177" t="s">
        <v>76</v>
      </c>
      <c r="K8" s="174"/>
      <c r="L8" s="174"/>
      <c r="M8" s="174"/>
      <c r="N8" s="174"/>
      <c r="O8" s="174"/>
      <c r="P8" s="174"/>
      <c r="Q8" s="174"/>
    </row>
    <row r="9" spans="1:17" ht="18.75" customHeight="1">
      <c r="A9" s="179"/>
      <c r="B9" s="708"/>
      <c r="C9" s="708"/>
      <c r="D9" s="708"/>
      <c r="E9" s="708"/>
      <c r="F9" s="708"/>
      <c r="G9" s="167"/>
      <c r="H9" s="180" t="s">
        <v>80</v>
      </c>
      <c r="I9" s="181"/>
      <c r="J9" s="15"/>
      <c r="K9" s="174"/>
      <c r="L9" s="174"/>
      <c r="M9" s="174"/>
      <c r="N9" s="174"/>
      <c r="O9" s="169" t="e">
        <f>'Week 1'!#REF!</f>
        <v>#REF!</v>
      </c>
      <c r="P9" s="17" t="e">
        <f>VLOOKUP(O9,'per diem tables'!A3:B9,2)</f>
        <v>#REF!</v>
      </c>
      <c r="Q9" s="174"/>
    </row>
    <row r="10" spans="1:17" ht="13.5" customHeight="1">
      <c r="A10" s="203"/>
      <c r="B10" s="204"/>
      <c r="C10" s="204"/>
      <c r="D10" s="204"/>
      <c r="E10" s="204"/>
      <c r="F10" s="204"/>
      <c r="G10" s="204"/>
      <c r="H10" s="205"/>
      <c r="I10" s="190"/>
      <c r="J10" s="202"/>
      <c r="K10" s="174"/>
      <c r="L10" s="174"/>
      <c r="M10" s="174"/>
      <c r="N10" s="174"/>
      <c r="P10" s="17"/>
      <c r="Q10" s="174"/>
    </row>
    <row r="11" spans="1:27" s="206" customFormat="1" ht="42" customHeight="1">
      <c r="A11" s="698" t="s">
        <v>81</v>
      </c>
      <c r="B11" s="699"/>
      <c r="C11" s="699"/>
      <c r="D11" s="699"/>
      <c r="E11" s="699"/>
      <c r="F11" s="699"/>
      <c r="G11" s="699"/>
      <c r="H11" s="699"/>
      <c r="I11" s="699"/>
      <c r="J11" s="699"/>
      <c r="K11" s="182"/>
      <c r="L11" s="174"/>
      <c r="M11" s="174"/>
      <c r="N11" s="174"/>
      <c r="O11" s="183"/>
      <c r="P11" s="17"/>
      <c r="Q11" s="174"/>
      <c r="R11" s="183"/>
      <c r="S11" s="183"/>
      <c r="T11" s="183"/>
      <c r="U11" s="183"/>
      <c r="V11" s="183"/>
      <c r="W11" s="183"/>
      <c r="X11" s="184"/>
      <c r="Y11" s="184"/>
      <c r="Z11" s="184"/>
      <c r="AA11" s="183"/>
    </row>
    <row r="12" spans="1:27" s="206" customFormat="1" ht="12.75">
      <c r="A12" s="696" t="s">
        <v>82</v>
      </c>
      <c r="B12" s="697"/>
      <c r="C12" s="697"/>
      <c r="D12" s="697"/>
      <c r="E12" s="697"/>
      <c r="F12" s="697"/>
      <c r="G12" s="697"/>
      <c r="H12" s="697"/>
      <c r="I12" s="697"/>
      <c r="J12" s="697"/>
      <c r="K12" s="185"/>
      <c r="L12" s="185"/>
      <c r="M12" s="185"/>
      <c r="N12" s="183"/>
      <c r="O12" s="183"/>
      <c r="P12" s="183"/>
      <c r="Q12" s="183"/>
      <c r="R12" s="183"/>
      <c r="S12" s="183"/>
      <c r="T12" s="183"/>
      <c r="U12" s="183"/>
      <c r="V12" s="183"/>
      <c r="W12" s="183"/>
      <c r="X12" s="184"/>
      <c r="Y12" s="184"/>
      <c r="Z12" s="184"/>
      <c r="AA12" s="183"/>
    </row>
    <row r="13" spans="1:27" s="207" customFormat="1" ht="102" customHeight="1">
      <c r="A13" s="698" t="s">
        <v>127</v>
      </c>
      <c r="B13" s="699"/>
      <c r="C13" s="699"/>
      <c r="D13" s="699"/>
      <c r="E13" s="699"/>
      <c r="F13" s="699"/>
      <c r="G13" s="699"/>
      <c r="H13" s="699"/>
      <c r="I13" s="699"/>
      <c r="J13" s="699"/>
      <c r="K13" s="174"/>
      <c r="L13" s="174"/>
      <c r="M13" s="174"/>
      <c r="N13" s="174"/>
      <c r="O13" s="174"/>
      <c r="P13" s="174"/>
      <c r="Q13" s="174"/>
      <c r="R13" s="185"/>
      <c r="S13" s="185"/>
      <c r="T13" s="185"/>
      <c r="U13" s="185"/>
      <c r="V13" s="185"/>
      <c r="W13" s="185"/>
      <c r="X13" s="186"/>
      <c r="Y13" s="186"/>
      <c r="Z13" s="186"/>
      <c r="AA13" s="185"/>
    </row>
    <row r="14" spans="1:8" ht="13.5" customHeight="1">
      <c r="A14" s="18"/>
      <c r="B14" s="18"/>
      <c r="C14" s="18"/>
      <c r="E14" s="19" t="s">
        <v>83</v>
      </c>
      <c r="F14" s="18"/>
      <c r="G14" s="20"/>
      <c r="H14" s="20"/>
    </row>
    <row r="15" spans="1:8" ht="13.5" customHeight="1">
      <c r="A15" s="21"/>
      <c r="B15" s="21"/>
      <c r="C15" s="21"/>
      <c r="D15" s="22" t="s">
        <v>84</v>
      </c>
      <c r="E15" s="23" t="e">
        <f>+E103</f>
        <v>#REF!</v>
      </c>
      <c r="F15" s="21"/>
      <c r="G15" s="21"/>
      <c r="H15" s="21"/>
    </row>
    <row r="16" spans="1:8" ht="13.5" customHeight="1">
      <c r="A16" s="21"/>
      <c r="B16" s="21"/>
      <c r="C16" s="21"/>
      <c r="D16" s="24"/>
      <c r="E16" s="25"/>
      <c r="F16" s="21"/>
      <c r="G16" s="21"/>
      <c r="H16" s="227"/>
    </row>
    <row r="17" spans="1:11" ht="13.5" customHeight="1">
      <c r="A17" s="700" t="s">
        <v>85</v>
      </c>
      <c r="B17" s="701"/>
      <c r="C17" s="701"/>
      <c r="D17" s="701"/>
      <c r="E17" s="702"/>
      <c r="F17" s="26"/>
      <c r="G17" s="26"/>
      <c r="H17" s="26"/>
      <c r="I17" s="26"/>
      <c r="J17" s="26"/>
      <c r="K17" s="187"/>
    </row>
    <row r="18" spans="1:20" ht="13.5" customHeight="1">
      <c r="A18" s="27" t="s">
        <v>5</v>
      </c>
      <c r="B18" s="59" t="s">
        <v>86</v>
      </c>
      <c r="C18" s="28" t="s">
        <v>87</v>
      </c>
      <c r="D18" s="28" t="s">
        <v>88</v>
      </c>
      <c r="E18" s="29" t="s">
        <v>83</v>
      </c>
      <c r="F18" s="30"/>
      <c r="G18" s="30"/>
      <c r="H18" s="30"/>
      <c r="I18" s="30"/>
      <c r="J18" s="31"/>
      <c r="K18" s="230"/>
      <c r="L18" s="231" t="s">
        <v>89</v>
      </c>
      <c r="M18" s="232" t="s">
        <v>90</v>
      </c>
      <c r="N18" s="232" t="s">
        <v>91</v>
      </c>
      <c r="O18" s="232" t="s">
        <v>86</v>
      </c>
      <c r="P18" s="233" t="s">
        <v>87</v>
      </c>
      <c r="Q18" s="233" t="s">
        <v>92</v>
      </c>
      <c r="R18" s="232" t="s">
        <v>86</v>
      </c>
      <c r="S18" s="233" t="s">
        <v>87</v>
      </c>
      <c r="T18" s="169" t="s">
        <v>88</v>
      </c>
    </row>
    <row r="19" spans="1:26" ht="15" customHeight="1">
      <c r="A19" s="32">
        <f>I5</f>
        <v>0</v>
      </c>
      <c r="B19" s="228" t="e">
        <f>'Week 1'!#REF!</f>
        <v>#REF!</v>
      </c>
      <c r="C19" s="228" t="e">
        <f>'Week 1'!#REF!</f>
        <v>#REF!</v>
      </c>
      <c r="D19" s="228" t="e">
        <f>'Week 1'!#REF!</f>
        <v>#REF!</v>
      </c>
      <c r="E19" s="33" t="e">
        <f>IF(+I5="",0,+V19)</f>
        <v>#REF!</v>
      </c>
      <c r="F19" s="208"/>
      <c r="G19" s="208"/>
      <c r="H19" s="208"/>
      <c r="I19" s="208"/>
      <c r="J19" s="34"/>
      <c r="K19" s="231" t="str">
        <f aca="true" t="shared" si="0" ref="K19:K45">IF(A19="","NO","YES")</f>
        <v>YES</v>
      </c>
      <c r="L19" s="234">
        <v>0</v>
      </c>
      <c r="N19" s="235">
        <v>0.75</v>
      </c>
      <c r="O19" s="236" t="e">
        <f>IF(B19="X","TRUE","FALSE")</f>
        <v>#REF!</v>
      </c>
      <c r="P19" s="236" t="e">
        <f>IF(C19="X","TRUE","FALSE")</f>
        <v>#REF!</v>
      </c>
      <c r="Q19" s="236" t="e">
        <f>IF(D19="X","TRUE","FALSE")</f>
        <v>#REF!</v>
      </c>
      <c r="R19" s="237" t="e">
        <f aca="true" t="shared" si="1" ref="R19:R82">IF(O19="TRUE",-VLOOKUP($P$9,Per_diem_table,2),0)</f>
        <v>#REF!</v>
      </c>
      <c r="S19" s="237" t="e">
        <f aca="true" t="shared" si="2" ref="S19:S82">IF(P19="TRUE",-VLOOKUP($P$9,Per_diem_table,3),0)</f>
        <v>#REF!</v>
      </c>
      <c r="T19" s="237" t="e">
        <f aca="true" t="shared" si="3" ref="T19:T82">IF(Q19="TRUE",-VLOOKUP($P$9,Per_diem_table,4),0)</f>
        <v>#REF!</v>
      </c>
      <c r="U19" s="238" t="e">
        <f>(VLOOKUP($P$9,Per_diem_table,1)*N19)-SUM((X19,Y19,Z19))</f>
        <v>#REF!</v>
      </c>
      <c r="V19" s="237" t="e">
        <f>IF(U19&lt;5,5,U19)</f>
        <v>#REF!</v>
      </c>
      <c r="X19" s="170" t="e">
        <f>IF(AND(N19=0.75,($O19="TRUE")),ABS('Per Diem Calc Tool'!$R19*0.75),IF($O19="TRUE",ABS('Per Diem Calc Tool'!$R19),""))</f>
        <v>#REF!</v>
      </c>
      <c r="Y19" s="170" t="e">
        <f>IF(AND(N19=0.75,($P19="TRUE")),ABS('Per Diem Calc Tool'!$S19*0.75),IF($P19="TRUE",ABS('Per Diem Calc Tool'!$S19),""))</f>
        <v>#REF!</v>
      </c>
      <c r="Z19" s="170" t="e">
        <f>IF(AND(N19=0.75,($Q19="TRUE")),ABS('Per Diem Calc Tool'!$T19*0.75),IF($Q19="TRUE",ABS('Per Diem Calc Tool'!$T19),""))</f>
        <v>#REF!</v>
      </c>
    </row>
    <row r="20" spans="1:26" ht="15" customHeight="1">
      <c r="A20" s="32">
        <f>IF(M22=TRUE,A19+1,"")</f>
      </c>
      <c r="B20" s="228" t="e">
        <f>'Week 1'!#REF!</f>
        <v>#REF!</v>
      </c>
      <c r="C20" s="228" t="e">
        <f>'Week 1'!#REF!</f>
        <v>#REF!</v>
      </c>
      <c r="D20" s="228" t="e">
        <f>'Week 1'!#REF!</f>
        <v>#REF!</v>
      </c>
      <c r="E20" s="33">
        <f>IF(M22=FALSE,0,+V22)</f>
        <v>0</v>
      </c>
      <c r="F20" s="208"/>
      <c r="G20" s="208"/>
      <c r="H20" s="208"/>
      <c r="I20" s="208"/>
      <c r="J20" s="35"/>
      <c r="K20" s="231" t="str">
        <f t="shared" si="0"/>
        <v>NO</v>
      </c>
      <c r="L20" s="234"/>
      <c r="N20" s="235"/>
      <c r="O20" s="236"/>
      <c r="P20" s="236"/>
      <c r="Q20" s="236"/>
      <c r="R20" s="237">
        <f t="shared" si="1"/>
        <v>0</v>
      </c>
      <c r="S20" s="237">
        <f t="shared" si="2"/>
        <v>0</v>
      </c>
      <c r="T20" s="237">
        <f t="shared" si="3"/>
        <v>0</v>
      </c>
      <c r="U20" s="238" t="e">
        <f>(VLOOKUP($P$9,Per_diem_table,1)*N20)-SUM((X20,Y20,Z20))</f>
        <v>#REF!</v>
      </c>
      <c r="V20" s="237"/>
      <c r="X20" s="170">
        <f>IF(AND(N20=0.75,($O20="TRUE")),ABS('Per Diem Calc Tool'!$R20*0.75),IF($O20="TRUE",ABS('Per Diem Calc Tool'!$R20),""))</f>
      </c>
      <c r="Y20" s="170">
        <f>IF(AND(N20=0.75,($P20="TRUE")),ABS('Per Diem Calc Tool'!$S20*0.75),IF($P20="TRUE",ABS('Per Diem Calc Tool'!$S20),""))</f>
      </c>
      <c r="Z20" s="170">
        <f>IF(AND(N20=0.75,($Q20="TRUE")),ABS('Per Diem Calc Tool'!$T20*0.75),IF($Q20="TRUE",ABS('Per Diem Calc Tool'!$T20),""))</f>
      </c>
    </row>
    <row r="21" spans="1:26" ht="15" customHeight="1">
      <c r="A21" s="32">
        <f>IF(M25=TRUE,A20+1,"")</f>
      </c>
      <c r="B21" s="228" t="e">
        <f>'Week 1'!#REF!</f>
        <v>#REF!</v>
      </c>
      <c r="C21" s="228" t="e">
        <f>'Week 1'!#REF!</f>
        <v>#REF!</v>
      </c>
      <c r="D21" s="228" t="e">
        <f>'Week 1'!#REF!</f>
        <v>#REF!</v>
      </c>
      <c r="E21" s="33">
        <f>IF(M25=FALSE,0,+V25)</f>
        <v>0</v>
      </c>
      <c r="F21" s="208"/>
      <c r="G21" s="208"/>
      <c r="H21" s="208"/>
      <c r="I21" s="208"/>
      <c r="J21" s="35"/>
      <c r="K21" s="231" t="str">
        <f t="shared" si="0"/>
        <v>NO</v>
      </c>
      <c r="L21" s="234"/>
      <c r="N21" s="235"/>
      <c r="O21" s="236"/>
      <c r="P21" s="236"/>
      <c r="Q21" s="236"/>
      <c r="R21" s="237">
        <f t="shared" si="1"/>
        <v>0</v>
      </c>
      <c r="S21" s="237">
        <f t="shared" si="2"/>
        <v>0</v>
      </c>
      <c r="T21" s="237">
        <f t="shared" si="3"/>
        <v>0</v>
      </c>
      <c r="U21" s="238" t="e">
        <f>(VLOOKUP($P$9,Per_diem_table,1)*N21)-SUM((X21,Y21,Z21))</f>
        <v>#REF!</v>
      </c>
      <c r="V21" s="237"/>
      <c r="X21" s="170">
        <f>IF(AND(N21=0.75,($O21="TRUE")),ABS('Per Diem Calc Tool'!$R21*0.75),IF($O21="TRUE",ABS('Per Diem Calc Tool'!$R21),""))</f>
      </c>
      <c r="Y21" s="170">
        <f>IF(AND(N21=0.75,($P21="TRUE")),ABS('Per Diem Calc Tool'!$S21*0.75),IF($P21="TRUE",ABS('Per Diem Calc Tool'!$S21),""))</f>
      </c>
      <c r="Z21" s="170">
        <f>IF(AND(N21=0.75,($Q21="TRUE")),ABS('Per Diem Calc Tool'!$T21*0.75),IF($Q21="TRUE",ABS('Per Diem Calc Tool'!$T21),""))</f>
      </c>
    </row>
    <row r="22" spans="1:26" ht="15" customHeight="1">
      <c r="A22" s="32">
        <f>IF(M28=TRUE,A21+1,"")</f>
      </c>
      <c r="B22" s="228" t="e">
        <f>'Week 1'!#REF!</f>
        <v>#REF!</v>
      </c>
      <c r="C22" s="228" t="e">
        <f>'Week 1'!#REF!</f>
        <v>#REF!</v>
      </c>
      <c r="D22" s="228" t="e">
        <f>'Week 1'!#REF!</f>
        <v>#REF!</v>
      </c>
      <c r="E22" s="33">
        <f>IF(M28=FALSE,0,+V28)</f>
        <v>0</v>
      </c>
      <c r="F22" s="208"/>
      <c r="G22" s="208"/>
      <c r="H22" s="208"/>
      <c r="I22" s="208"/>
      <c r="J22" s="34"/>
      <c r="K22" s="231" t="str">
        <f t="shared" si="0"/>
        <v>NO</v>
      </c>
      <c r="L22" s="239">
        <v>1</v>
      </c>
      <c r="M22" s="169" t="b">
        <f>+L22&lt;=O7</f>
        <v>0</v>
      </c>
      <c r="N22" s="235">
        <f>IF(L22=O7,0.75,1)</f>
        <v>1</v>
      </c>
      <c r="O22" s="236" t="e">
        <f>IF(B20="X","TRUE","FALSE")</f>
        <v>#REF!</v>
      </c>
      <c r="P22" s="236" t="e">
        <f>IF(C20="X","TRUE","FALSE")</f>
        <v>#REF!</v>
      </c>
      <c r="Q22" s="236" t="e">
        <f>IF(D20="X","TRUE","FALSE")</f>
        <v>#REF!</v>
      </c>
      <c r="R22" s="237" t="e">
        <f t="shared" si="1"/>
        <v>#REF!</v>
      </c>
      <c r="S22" s="237" t="e">
        <f t="shared" si="2"/>
        <v>#REF!</v>
      </c>
      <c r="T22" s="237" t="e">
        <f t="shared" si="3"/>
        <v>#REF!</v>
      </c>
      <c r="U22" s="238" t="e">
        <f>(VLOOKUP($P$9,Per_diem_table,1)*N22)-SUM((X22,Y22,Z22))</f>
        <v>#REF!</v>
      </c>
      <c r="V22" s="237" t="e">
        <f>IF(U22&lt;5,5,U22)</f>
        <v>#REF!</v>
      </c>
      <c r="X22" s="170" t="e">
        <f>IF(AND(N22=0.75,($O22="TRUE")),ABS('Per Diem Calc Tool'!$R22*0.75),IF($O22="TRUE",ABS('Per Diem Calc Tool'!$R22),""))</f>
        <v>#REF!</v>
      </c>
      <c r="Y22" s="170" t="e">
        <f>IF(AND(N22=0.75,($P22="TRUE")),ABS('Per Diem Calc Tool'!$S22*0.75),IF($P22="TRUE",ABS('Per Diem Calc Tool'!$S22),""))</f>
        <v>#REF!</v>
      </c>
      <c r="Z22" s="170" t="e">
        <f>IF(AND(N22=0.75,($Q22="TRUE")),ABS('Per Diem Calc Tool'!$T22*0.75),IF($Q22="TRUE",ABS('Per Diem Calc Tool'!$T22),""))</f>
        <v>#REF!</v>
      </c>
    </row>
    <row r="23" spans="1:26" ht="15" customHeight="1">
      <c r="A23" s="32">
        <f>IF(M31=TRUE,A22+1,"")</f>
      </c>
      <c r="B23" s="228" t="e">
        <f>'Week 1'!#REF!</f>
        <v>#REF!</v>
      </c>
      <c r="C23" s="228" t="e">
        <f>'Week 1'!#REF!</f>
        <v>#REF!</v>
      </c>
      <c r="D23" s="228" t="e">
        <f>'Week 1'!#REF!</f>
        <v>#REF!</v>
      </c>
      <c r="E23" s="33">
        <f>IF(M31=FALSE,0,+V31)</f>
        <v>0</v>
      </c>
      <c r="F23" s="208"/>
      <c r="G23" s="208"/>
      <c r="H23" s="208"/>
      <c r="I23" s="208"/>
      <c r="J23" s="35"/>
      <c r="K23" s="231" t="str">
        <f t="shared" si="0"/>
        <v>NO</v>
      </c>
      <c r="L23" s="239"/>
      <c r="N23" s="235"/>
      <c r="O23" s="236"/>
      <c r="P23" s="236"/>
      <c r="Q23" s="236"/>
      <c r="R23" s="237">
        <f t="shared" si="1"/>
        <v>0</v>
      </c>
      <c r="S23" s="237">
        <f t="shared" si="2"/>
        <v>0</v>
      </c>
      <c r="T23" s="237">
        <f t="shared" si="3"/>
        <v>0</v>
      </c>
      <c r="U23" s="238" t="e">
        <f>(VLOOKUP($P$9,Per_diem_table,1)*N23)-SUM((X23,Y23,Z23))</f>
        <v>#REF!</v>
      </c>
      <c r="V23" s="237"/>
      <c r="X23" s="170">
        <f>IF(AND(N23=0.75,($O23="TRUE")),ABS('Per Diem Calc Tool'!$R23*0.75),IF($O23="TRUE",ABS('Per Diem Calc Tool'!$R23),""))</f>
      </c>
      <c r="Y23" s="170">
        <f>IF(AND(N23=0.75,($P23="TRUE")),ABS('Per Diem Calc Tool'!$S23*0.75),IF($P23="TRUE",ABS('Per Diem Calc Tool'!$S23),""))</f>
      </c>
      <c r="Z23" s="170">
        <f>IF(AND(N23=0.75,($Q23="TRUE")),ABS('Per Diem Calc Tool'!$T23*0.75),IF($Q23="TRUE",ABS('Per Diem Calc Tool'!$T23),""))</f>
      </c>
    </row>
    <row r="24" spans="1:26" ht="15" customHeight="1">
      <c r="A24" s="32">
        <f>IF(M34=TRUE,A23+1,"")</f>
      </c>
      <c r="B24" s="228" t="e">
        <f>'Week 1'!#REF!</f>
        <v>#REF!</v>
      </c>
      <c r="C24" s="228" t="e">
        <f>'Week 1'!#REF!</f>
        <v>#REF!</v>
      </c>
      <c r="D24" s="228" t="e">
        <f>'Week 1'!#REF!</f>
        <v>#REF!</v>
      </c>
      <c r="E24" s="33">
        <f>IF(M34=FALSE,0,+V34)</f>
        <v>0</v>
      </c>
      <c r="F24" s="208"/>
      <c r="G24" s="208"/>
      <c r="H24" s="208"/>
      <c r="I24" s="208"/>
      <c r="J24" s="36"/>
      <c r="K24" s="231" t="str">
        <f t="shared" si="0"/>
        <v>NO</v>
      </c>
      <c r="L24" s="239"/>
      <c r="N24" s="235"/>
      <c r="O24" s="236"/>
      <c r="P24" s="236"/>
      <c r="Q24" s="236"/>
      <c r="R24" s="237">
        <f t="shared" si="1"/>
        <v>0</v>
      </c>
      <c r="S24" s="237">
        <f t="shared" si="2"/>
        <v>0</v>
      </c>
      <c r="T24" s="237">
        <f t="shared" si="3"/>
        <v>0</v>
      </c>
      <c r="U24" s="238" t="e">
        <f>(VLOOKUP($P$9,Per_diem_table,1)*N24)-SUM((X24,Y24,Z24))</f>
        <v>#REF!</v>
      </c>
      <c r="V24" s="237"/>
      <c r="X24" s="170">
        <f>IF(AND(N24=0.75,($O24="TRUE")),ABS('Per Diem Calc Tool'!$R24*0.75),IF($O24="TRUE",ABS('Per Diem Calc Tool'!$R24),""))</f>
      </c>
      <c r="Y24" s="170">
        <f>IF(AND(N24=0.75,($P24="TRUE")),ABS('Per Diem Calc Tool'!$S24*0.75),IF($P24="TRUE",ABS('Per Diem Calc Tool'!$S24),""))</f>
      </c>
      <c r="Z24" s="170">
        <f>IF(AND(N24=0.75,($Q24="TRUE")),ABS('Per Diem Calc Tool'!$T24*0.75),IF($Q24="TRUE",ABS('Per Diem Calc Tool'!$T24),""))</f>
      </c>
    </row>
    <row r="25" spans="1:26" ht="15" customHeight="1">
      <c r="A25" s="32">
        <f>IF(M37=TRUE,A24+1,"")</f>
      </c>
      <c r="B25" s="228" t="e">
        <f>'Week 1'!#REF!</f>
        <v>#REF!</v>
      </c>
      <c r="C25" s="228" t="e">
        <f>'Week 1'!#REF!</f>
        <v>#REF!</v>
      </c>
      <c r="D25" s="228" t="e">
        <f>'Week 1'!#REF!</f>
        <v>#REF!</v>
      </c>
      <c r="E25" s="33">
        <f>IF(M37=FALSE,0,+V37)</f>
        <v>0</v>
      </c>
      <c r="F25" s="208"/>
      <c r="G25" s="208"/>
      <c r="H25" s="208"/>
      <c r="I25" s="208"/>
      <c r="J25" s="36"/>
      <c r="K25" s="231" t="str">
        <f t="shared" si="0"/>
        <v>NO</v>
      </c>
      <c r="L25" s="239">
        <v>2</v>
      </c>
      <c r="M25" s="169" t="b">
        <f>+L25&lt;=O7</f>
        <v>0</v>
      </c>
      <c r="N25" s="235">
        <f>IF(L25=O7,0.75,1)</f>
        <v>1</v>
      </c>
      <c r="O25" s="236" t="e">
        <f>IF(B21="X","TRUE","FALSE")</f>
        <v>#REF!</v>
      </c>
      <c r="P25" s="236" t="e">
        <f>IF(C21="X","TRUE","FALSE")</f>
        <v>#REF!</v>
      </c>
      <c r="Q25" s="236" t="e">
        <f>IF(D21="X","TRUE","FALSE")</f>
        <v>#REF!</v>
      </c>
      <c r="R25" s="237" t="e">
        <f t="shared" si="1"/>
        <v>#REF!</v>
      </c>
      <c r="S25" s="237" t="e">
        <f t="shared" si="2"/>
        <v>#REF!</v>
      </c>
      <c r="T25" s="237" t="e">
        <f t="shared" si="3"/>
        <v>#REF!</v>
      </c>
      <c r="U25" s="238" t="e">
        <f>(VLOOKUP($P$9,Per_diem_table,1)*N25)-SUM((X25,Y25,Z25))</f>
        <v>#REF!</v>
      </c>
      <c r="V25" s="237" t="e">
        <f>IF(U25&lt;5,5,U25)</f>
        <v>#REF!</v>
      </c>
      <c r="X25" s="170" t="e">
        <f>IF(AND(N25=0.75,($O25="TRUE")),ABS('Per Diem Calc Tool'!$R25*0.75),IF($O25="TRUE",ABS('Per Diem Calc Tool'!$R25),""))</f>
        <v>#REF!</v>
      </c>
      <c r="Y25" s="170" t="e">
        <f>IF(AND(N25=0.75,($P25="TRUE")),ABS('Per Diem Calc Tool'!$S25*0.75),IF($P25="TRUE",ABS('Per Diem Calc Tool'!$S25),""))</f>
        <v>#REF!</v>
      </c>
      <c r="Z25" s="170" t="e">
        <f>IF(AND(N25=0.75,($Q25="TRUE")),ABS('Per Diem Calc Tool'!$T25*0.75),IF($Q25="TRUE",ABS('Per Diem Calc Tool'!$T25),""))</f>
        <v>#REF!</v>
      </c>
    </row>
    <row r="26" spans="1:26" ht="15" customHeight="1">
      <c r="A26" s="32">
        <f>IF(M40=TRUE,A25+1,"")</f>
      </c>
      <c r="B26" s="228" t="e">
        <f>'Week 2'!#REF!</f>
        <v>#REF!</v>
      </c>
      <c r="C26" s="228" t="e">
        <f>'Week 2'!#REF!</f>
        <v>#REF!</v>
      </c>
      <c r="D26" s="228" t="e">
        <f>'Week 2'!#REF!</f>
        <v>#REF!</v>
      </c>
      <c r="E26" s="33">
        <f>IF(M40=FALSE,0,+V40)</f>
        <v>0</v>
      </c>
      <c r="F26" s="208"/>
      <c r="G26" s="208"/>
      <c r="H26" s="208"/>
      <c r="I26" s="208"/>
      <c r="J26" s="36"/>
      <c r="K26" s="231" t="str">
        <f t="shared" si="0"/>
        <v>NO</v>
      </c>
      <c r="L26" s="239"/>
      <c r="N26" s="235"/>
      <c r="O26" s="236"/>
      <c r="P26" s="236"/>
      <c r="Q26" s="236"/>
      <c r="R26" s="237">
        <f t="shared" si="1"/>
        <v>0</v>
      </c>
      <c r="S26" s="237">
        <f t="shared" si="2"/>
        <v>0</v>
      </c>
      <c r="T26" s="237">
        <f t="shared" si="3"/>
        <v>0</v>
      </c>
      <c r="U26" s="238" t="e">
        <f>(VLOOKUP($P$9,Per_diem_table,1)*N26)-SUM((X26,Y26,Z26))</f>
        <v>#REF!</v>
      </c>
      <c r="V26" s="237"/>
      <c r="X26" s="170">
        <f>IF(AND(N26=0.75,($O26="TRUE")),ABS('Per Diem Calc Tool'!$R26*0.75),IF($O26="TRUE",ABS('Per Diem Calc Tool'!$R26),""))</f>
      </c>
      <c r="Y26" s="170">
        <f>IF(AND(N26=0.75,($P26="TRUE")),ABS('Per Diem Calc Tool'!$S26*0.75),IF($P26="TRUE",ABS('Per Diem Calc Tool'!$S26),""))</f>
      </c>
      <c r="Z26" s="170">
        <f>IF(AND(N26=0.75,($Q26="TRUE")),ABS('Per Diem Calc Tool'!$T26*0.75),IF($Q26="TRUE",ABS('Per Diem Calc Tool'!$T26),""))</f>
      </c>
    </row>
    <row r="27" spans="1:26" ht="15" customHeight="1">
      <c r="A27" s="32">
        <f>IF(M43=TRUE,A26+1,"")</f>
      </c>
      <c r="B27" s="228" t="e">
        <f>'Week 2'!#REF!</f>
        <v>#REF!</v>
      </c>
      <c r="C27" s="228" t="e">
        <f>'Week 2'!#REF!</f>
        <v>#REF!</v>
      </c>
      <c r="D27" s="228" t="e">
        <f>'Week 2'!#REF!</f>
        <v>#REF!</v>
      </c>
      <c r="E27" s="33">
        <f>IF(M43=FALSE,0,+V43)</f>
        <v>0</v>
      </c>
      <c r="F27" s="208"/>
      <c r="G27" s="208"/>
      <c r="H27" s="208"/>
      <c r="I27" s="208"/>
      <c r="J27" s="37"/>
      <c r="K27" s="231" t="str">
        <f t="shared" si="0"/>
        <v>NO</v>
      </c>
      <c r="L27" s="239"/>
      <c r="N27" s="235"/>
      <c r="O27" s="236"/>
      <c r="P27" s="236"/>
      <c r="Q27" s="236"/>
      <c r="R27" s="237">
        <f t="shared" si="1"/>
        <v>0</v>
      </c>
      <c r="S27" s="237">
        <f t="shared" si="2"/>
        <v>0</v>
      </c>
      <c r="T27" s="237">
        <f t="shared" si="3"/>
        <v>0</v>
      </c>
      <c r="U27" s="238" t="e">
        <f>(VLOOKUP($P$9,Per_diem_table,1)*N27)-SUM((X27,Y27,Z27))</f>
        <v>#REF!</v>
      </c>
      <c r="V27" s="237"/>
      <c r="X27" s="170">
        <f>IF(AND(N27=0.75,($O27="TRUE")),ABS('Per Diem Calc Tool'!$R27*0.75),IF($O27="TRUE",ABS('Per Diem Calc Tool'!$R27),""))</f>
      </c>
      <c r="Y27" s="170">
        <f>IF(AND(N27=0.75,($P27="TRUE")),ABS('Per Diem Calc Tool'!$S27*0.75),IF($P27="TRUE",ABS('Per Diem Calc Tool'!$S27),""))</f>
      </c>
      <c r="Z27" s="170">
        <f>IF(AND(N27=0.75,($Q27="TRUE")),ABS('Per Diem Calc Tool'!$T27*0.75),IF($Q27="TRUE",ABS('Per Diem Calc Tool'!$T27),""))</f>
      </c>
    </row>
    <row r="28" spans="1:26" ht="15" customHeight="1">
      <c r="A28" s="32">
        <f>IF(M46=TRUE,A27+1,"")</f>
      </c>
      <c r="B28" s="228" t="e">
        <f>'Week 2'!#REF!</f>
        <v>#REF!</v>
      </c>
      <c r="C28" s="228" t="e">
        <f>'Week 2'!#REF!</f>
        <v>#REF!</v>
      </c>
      <c r="D28" s="228" t="e">
        <f>'Week 2'!#REF!</f>
        <v>#REF!</v>
      </c>
      <c r="E28" s="33">
        <f>IF(M46=FALSE,0,+V46)</f>
        <v>0</v>
      </c>
      <c r="F28" s="208"/>
      <c r="G28" s="208"/>
      <c r="H28" s="208"/>
      <c r="I28" s="208"/>
      <c r="J28" s="37"/>
      <c r="K28" s="231" t="str">
        <f t="shared" si="0"/>
        <v>NO</v>
      </c>
      <c r="L28" s="239">
        <v>3</v>
      </c>
      <c r="M28" s="169" t="b">
        <f>+L28&lt;=O7</f>
        <v>0</v>
      </c>
      <c r="N28" s="235">
        <f>IF(L28=O7,0.75,1)</f>
        <v>1</v>
      </c>
      <c r="O28" s="236" t="e">
        <f>IF(B22="X","TRUE","FALSE")</f>
        <v>#REF!</v>
      </c>
      <c r="P28" s="236" t="e">
        <f>IF(C22="X","TRUE","FALSE")</f>
        <v>#REF!</v>
      </c>
      <c r="Q28" s="236" t="e">
        <f>IF(D22="X","TRUE","FALSE")</f>
        <v>#REF!</v>
      </c>
      <c r="R28" s="237" t="e">
        <f t="shared" si="1"/>
        <v>#REF!</v>
      </c>
      <c r="S28" s="237" t="e">
        <f t="shared" si="2"/>
        <v>#REF!</v>
      </c>
      <c r="T28" s="237" t="e">
        <f t="shared" si="3"/>
        <v>#REF!</v>
      </c>
      <c r="U28" s="238" t="e">
        <f>(VLOOKUP($P$9,Per_diem_table,1)*N28)-SUM((X28,Y28,Z28))</f>
        <v>#REF!</v>
      </c>
      <c r="V28" s="237" t="e">
        <f>IF(U28&lt;5,5,U28)</f>
        <v>#REF!</v>
      </c>
      <c r="X28" s="170" t="e">
        <f>IF(AND(N28=0.75,($O28="TRUE")),ABS('Per Diem Calc Tool'!$R28*0.75),IF($O28="TRUE",ABS('Per Diem Calc Tool'!$R28),""))</f>
        <v>#REF!</v>
      </c>
      <c r="Y28" s="170" t="e">
        <f>IF(AND(N28=0.75,($P28="TRUE")),ABS('Per Diem Calc Tool'!$S28*0.75),IF($P28="TRUE",ABS('Per Diem Calc Tool'!$S28),""))</f>
        <v>#REF!</v>
      </c>
      <c r="Z28" s="170" t="e">
        <f>IF(AND(N28=0.75,($Q28="TRUE")),ABS('Per Diem Calc Tool'!$T28*0.75),IF($Q28="TRUE",ABS('Per Diem Calc Tool'!$T28),""))</f>
        <v>#REF!</v>
      </c>
    </row>
    <row r="29" spans="1:26" ht="15" customHeight="1">
      <c r="A29" s="32">
        <f>IF(M49=TRUE,A28+1,"")</f>
      </c>
      <c r="B29" s="228" t="e">
        <f>'Week 2'!#REF!</f>
        <v>#REF!</v>
      </c>
      <c r="C29" s="228" t="e">
        <f>'Week 2'!#REF!</f>
        <v>#REF!</v>
      </c>
      <c r="D29" s="228" t="e">
        <f>'Week 2'!#REF!</f>
        <v>#REF!</v>
      </c>
      <c r="E29" s="33">
        <f>IF(M49=FALSE,0,+V49)</f>
        <v>0</v>
      </c>
      <c r="F29" s="208"/>
      <c r="G29" s="208"/>
      <c r="H29" s="208"/>
      <c r="I29" s="208"/>
      <c r="J29" s="37"/>
      <c r="K29" s="231" t="str">
        <f t="shared" si="0"/>
        <v>NO</v>
      </c>
      <c r="L29" s="239"/>
      <c r="N29" s="235"/>
      <c r="O29" s="236"/>
      <c r="P29" s="236"/>
      <c r="Q29" s="236"/>
      <c r="R29" s="237">
        <f t="shared" si="1"/>
        <v>0</v>
      </c>
      <c r="S29" s="237">
        <f t="shared" si="2"/>
        <v>0</v>
      </c>
      <c r="T29" s="237">
        <f t="shared" si="3"/>
        <v>0</v>
      </c>
      <c r="U29" s="238" t="e">
        <f>(VLOOKUP($P$9,Per_diem_table,1)*N29)-SUM((X29,Y29,Z29))</f>
        <v>#REF!</v>
      </c>
      <c r="V29" s="237"/>
      <c r="X29" s="170">
        <f>IF(AND(N29=0.75,($O29="TRUE")),ABS('Per Diem Calc Tool'!$R29*0.75),IF($O29="TRUE",ABS('Per Diem Calc Tool'!$R29),""))</f>
      </c>
      <c r="Y29" s="170">
        <f>IF(AND(N29=0.75,($P29="TRUE")),ABS('Per Diem Calc Tool'!$S29*0.75),IF($P29="TRUE",ABS('Per Diem Calc Tool'!$S29),""))</f>
      </c>
      <c r="Z29" s="170">
        <f>IF(AND(N29=0.75,($Q29="TRUE")),ABS('Per Diem Calc Tool'!$T29*0.75),IF($Q29="TRUE",ABS('Per Diem Calc Tool'!$T29),""))</f>
      </c>
    </row>
    <row r="30" spans="1:26" ht="15" customHeight="1">
      <c r="A30" s="32">
        <f>IF(M52=TRUE,A29+1,"")</f>
      </c>
      <c r="B30" s="228" t="e">
        <f>'Week 2'!#REF!</f>
        <v>#REF!</v>
      </c>
      <c r="C30" s="228" t="e">
        <f>'Week 2'!#REF!</f>
        <v>#REF!</v>
      </c>
      <c r="D30" s="228" t="e">
        <f>'Week 2'!#REF!</f>
        <v>#REF!</v>
      </c>
      <c r="E30" s="33">
        <f>IF(M52=FALSE,0,+V52)</f>
        <v>0</v>
      </c>
      <c r="F30" s="208"/>
      <c r="G30" s="208"/>
      <c r="H30" s="208"/>
      <c r="I30" s="208"/>
      <c r="J30" s="37"/>
      <c r="K30" s="231" t="str">
        <f t="shared" si="0"/>
        <v>NO</v>
      </c>
      <c r="L30" s="239"/>
      <c r="N30" s="235"/>
      <c r="O30" s="236"/>
      <c r="P30" s="236"/>
      <c r="Q30" s="236"/>
      <c r="R30" s="237">
        <f t="shared" si="1"/>
        <v>0</v>
      </c>
      <c r="S30" s="237">
        <f t="shared" si="2"/>
        <v>0</v>
      </c>
      <c r="T30" s="237">
        <f t="shared" si="3"/>
        <v>0</v>
      </c>
      <c r="U30" s="238" t="e">
        <f>(VLOOKUP($P$9,Per_diem_table,1)*N30)-SUM((X30,Y30,Z30))</f>
        <v>#REF!</v>
      </c>
      <c r="V30" s="237"/>
      <c r="X30" s="170">
        <f>IF(AND(N30=0.75,($O30="TRUE")),ABS('Per Diem Calc Tool'!$R30*0.75),IF($O30="TRUE",ABS('Per Diem Calc Tool'!$R30),""))</f>
      </c>
      <c r="Y30" s="170">
        <f>IF(AND(N30=0.75,($P30="TRUE")),ABS('Per Diem Calc Tool'!$S30*0.75),IF($P30="TRUE",ABS('Per Diem Calc Tool'!$S30),""))</f>
      </c>
      <c r="Z30" s="170">
        <f>IF(AND(N30=0.75,($Q30="TRUE")),ABS('Per Diem Calc Tool'!$T30*0.75),IF($Q30="TRUE",ABS('Per Diem Calc Tool'!$T30),""))</f>
      </c>
    </row>
    <row r="31" spans="1:26" ht="15" customHeight="1">
      <c r="A31" s="32">
        <f>IF(M55=TRUE,A30+1,"")</f>
      </c>
      <c r="B31" s="228" t="e">
        <f>'Week 2'!#REF!</f>
        <v>#REF!</v>
      </c>
      <c r="C31" s="228" t="e">
        <f>'Week 2'!#REF!</f>
        <v>#REF!</v>
      </c>
      <c r="D31" s="228" t="e">
        <f>'Week 2'!#REF!</f>
        <v>#REF!</v>
      </c>
      <c r="E31" s="33">
        <f>IF(M55=FALSE,0,+V55)</f>
        <v>0</v>
      </c>
      <c r="F31" s="208"/>
      <c r="G31" s="208"/>
      <c r="H31" s="208"/>
      <c r="I31" s="208"/>
      <c r="J31" s="37"/>
      <c r="K31" s="231" t="str">
        <f t="shared" si="0"/>
        <v>NO</v>
      </c>
      <c r="L31" s="239">
        <v>4</v>
      </c>
      <c r="M31" s="169" t="b">
        <f>+L31&lt;=O7</f>
        <v>0</v>
      </c>
      <c r="N31" s="235">
        <f>IF(L31=O7,0.75,1)</f>
        <v>1</v>
      </c>
      <c r="O31" s="236" t="e">
        <f>IF(B23="X","TRUE","FALSE")</f>
        <v>#REF!</v>
      </c>
      <c r="P31" s="236" t="e">
        <f>IF(C23="X","TRUE","FALSE")</f>
        <v>#REF!</v>
      </c>
      <c r="Q31" s="236" t="e">
        <f>IF(D23="X","TRUE","FALSE")</f>
        <v>#REF!</v>
      </c>
      <c r="R31" s="237" t="e">
        <f t="shared" si="1"/>
        <v>#REF!</v>
      </c>
      <c r="S31" s="237" t="e">
        <f t="shared" si="2"/>
        <v>#REF!</v>
      </c>
      <c r="T31" s="237" t="e">
        <f t="shared" si="3"/>
        <v>#REF!</v>
      </c>
      <c r="U31" s="238" t="e">
        <f>(VLOOKUP($P$9,Per_diem_table,1)*N31)-SUM((X31,Y31,Z31))</f>
        <v>#REF!</v>
      </c>
      <c r="V31" s="237" t="e">
        <f>IF(U31&lt;5,5,U31)</f>
        <v>#REF!</v>
      </c>
      <c r="X31" s="170" t="e">
        <f>IF(AND(N31=0.75,($O31="TRUE")),ABS('Per Diem Calc Tool'!$R31*0.75),IF($O31="TRUE",ABS('Per Diem Calc Tool'!$R31),""))</f>
        <v>#REF!</v>
      </c>
      <c r="Y31" s="170" t="e">
        <f>IF(AND(N31=0.75,($P31="TRUE")),ABS('Per Diem Calc Tool'!$S31*0.75),IF($P31="TRUE",ABS('Per Diem Calc Tool'!$S31),""))</f>
        <v>#REF!</v>
      </c>
      <c r="Z31" s="170" t="e">
        <f>IF(AND(N31=0.75,($Q31="TRUE")),ABS('Per Diem Calc Tool'!$T31*0.75),IF($Q31="TRUE",ABS('Per Diem Calc Tool'!$T31),""))</f>
        <v>#REF!</v>
      </c>
    </row>
    <row r="32" spans="1:26" ht="15" customHeight="1">
      <c r="A32" s="32">
        <f>IF(M58=TRUE,A31+1,"")</f>
      </c>
      <c r="B32" s="228" t="e">
        <f>'Week 2'!#REF!</f>
        <v>#REF!</v>
      </c>
      <c r="C32" s="228" t="e">
        <f>'Week 2'!#REF!</f>
        <v>#REF!</v>
      </c>
      <c r="D32" s="228" t="e">
        <f>'Week 2'!#REF!</f>
        <v>#REF!</v>
      </c>
      <c r="E32" s="33">
        <f>IF(M58=FALSE,0,+V58)</f>
        <v>0</v>
      </c>
      <c r="F32" s="208"/>
      <c r="G32" s="208"/>
      <c r="H32" s="208"/>
      <c r="I32" s="208"/>
      <c r="J32" s="37"/>
      <c r="K32" s="231" t="str">
        <f t="shared" si="0"/>
        <v>NO</v>
      </c>
      <c r="L32" s="239"/>
      <c r="N32" s="235"/>
      <c r="O32" s="236"/>
      <c r="P32" s="236"/>
      <c r="Q32" s="236"/>
      <c r="R32" s="237">
        <f t="shared" si="1"/>
        <v>0</v>
      </c>
      <c r="S32" s="237">
        <f t="shared" si="2"/>
        <v>0</v>
      </c>
      <c r="T32" s="237">
        <f t="shared" si="3"/>
        <v>0</v>
      </c>
      <c r="U32" s="238" t="e">
        <f>(VLOOKUP($P$9,Per_diem_table,1)*N32)-SUM((X32,Y32,Z32))</f>
        <v>#REF!</v>
      </c>
      <c r="V32" s="237"/>
      <c r="X32" s="170">
        <f>IF(AND(N32=0.75,($O32="TRUE")),ABS('Per Diem Calc Tool'!$R32*0.75),IF($O32="TRUE",ABS('Per Diem Calc Tool'!$R32),""))</f>
      </c>
      <c r="Y32" s="170">
        <f>IF(AND(N32=0.75,($P32="TRUE")),ABS('Per Diem Calc Tool'!$S32*0.75),IF($P32="TRUE",ABS('Per Diem Calc Tool'!$S32),""))</f>
      </c>
      <c r="Z32" s="170">
        <f>IF(AND(N32=0.75,($Q32="TRUE")),ABS('Per Diem Calc Tool'!$T32*0.75),IF($Q32="TRUE",ABS('Per Diem Calc Tool'!$T32),""))</f>
      </c>
    </row>
    <row r="33" spans="1:26" ht="15" customHeight="1">
      <c r="A33" s="32">
        <f>IF(M61=TRUE,A32+1,"")</f>
      </c>
      <c r="B33" s="228" t="e">
        <f>#REF!</f>
        <v>#REF!</v>
      </c>
      <c r="C33" s="228" t="e">
        <f>#REF!</f>
        <v>#REF!</v>
      </c>
      <c r="D33" s="228" t="e">
        <f>#REF!</f>
        <v>#REF!</v>
      </c>
      <c r="E33" s="33">
        <f>IF(M61=FALSE,0,+V61)</f>
        <v>0</v>
      </c>
      <c r="F33" s="208"/>
      <c r="G33" s="208"/>
      <c r="H33" s="208"/>
      <c r="I33" s="208"/>
      <c r="J33" s="37"/>
      <c r="K33" s="231" t="str">
        <f t="shared" si="0"/>
        <v>NO</v>
      </c>
      <c r="L33" s="239"/>
      <c r="N33" s="235"/>
      <c r="O33" s="236"/>
      <c r="P33" s="236"/>
      <c r="Q33" s="236"/>
      <c r="R33" s="237">
        <f t="shared" si="1"/>
        <v>0</v>
      </c>
      <c r="S33" s="237">
        <f t="shared" si="2"/>
        <v>0</v>
      </c>
      <c r="T33" s="237">
        <f t="shared" si="3"/>
        <v>0</v>
      </c>
      <c r="U33" s="238" t="e">
        <f>(VLOOKUP($P$9,Per_diem_table,1)*N33)-SUM((X33,Y33,Z33))</f>
        <v>#REF!</v>
      </c>
      <c r="V33" s="237"/>
      <c r="X33" s="170">
        <f>IF(AND(N33=0.75,($O33="TRUE")),ABS('Per Diem Calc Tool'!$R33*0.75),IF($O33="TRUE",ABS('Per Diem Calc Tool'!$R33),""))</f>
      </c>
      <c r="Y33" s="170">
        <f>IF(AND(N33=0.75,($P33="TRUE")),ABS('Per Diem Calc Tool'!$S33*0.75),IF($P33="TRUE",ABS('Per Diem Calc Tool'!$S33),""))</f>
      </c>
      <c r="Z33" s="170">
        <f>IF(AND(N33=0.75,($Q33="TRUE")),ABS('Per Diem Calc Tool'!$T33*0.75),IF($Q33="TRUE",ABS('Per Diem Calc Tool'!$T33),""))</f>
      </c>
    </row>
    <row r="34" spans="1:26" ht="15" customHeight="1">
      <c r="A34" s="32">
        <f>IF(M64=TRUE,A33+1,"")</f>
      </c>
      <c r="B34" s="228" t="e">
        <f>#REF!</f>
        <v>#REF!</v>
      </c>
      <c r="C34" s="228" t="e">
        <f>#REF!</f>
        <v>#REF!</v>
      </c>
      <c r="D34" s="228" t="e">
        <f>#REF!</f>
        <v>#REF!</v>
      </c>
      <c r="E34" s="33">
        <f>IF(M64=FALSE,0,+V64)</f>
        <v>0</v>
      </c>
      <c r="F34" s="208"/>
      <c r="G34" s="208"/>
      <c r="H34" s="208"/>
      <c r="I34" s="208"/>
      <c r="J34" s="37"/>
      <c r="K34" s="231" t="str">
        <f t="shared" si="0"/>
        <v>NO</v>
      </c>
      <c r="L34" s="239">
        <v>5</v>
      </c>
      <c r="M34" s="169" t="b">
        <f>+L34&lt;=O7</f>
        <v>0</v>
      </c>
      <c r="N34" s="235">
        <f>IF(L34=O7,0.75,1)</f>
        <v>1</v>
      </c>
      <c r="O34" s="236" t="e">
        <f>IF(B24="X","TRUE","FALSE")</f>
        <v>#REF!</v>
      </c>
      <c r="P34" s="236" t="e">
        <f>IF(C24="X","TRUE","FALSE")</f>
        <v>#REF!</v>
      </c>
      <c r="Q34" s="236" t="e">
        <f>IF(D24="X","TRUE","FALSE")</f>
        <v>#REF!</v>
      </c>
      <c r="R34" s="237" t="e">
        <f t="shared" si="1"/>
        <v>#REF!</v>
      </c>
      <c r="S34" s="237" t="e">
        <f t="shared" si="2"/>
        <v>#REF!</v>
      </c>
      <c r="T34" s="237" t="e">
        <f t="shared" si="3"/>
        <v>#REF!</v>
      </c>
      <c r="U34" s="238" t="e">
        <f>(VLOOKUP($P$9,Per_diem_table,1)*N34)-SUM((X34,Y34,Z34))</f>
        <v>#REF!</v>
      </c>
      <c r="V34" s="237" t="e">
        <f>IF(U34&lt;5,5,U34)</f>
        <v>#REF!</v>
      </c>
      <c r="X34" s="170" t="e">
        <f>IF(AND(N34=0.75,($O34="TRUE")),ABS('Per Diem Calc Tool'!$R34*0.75),IF($O34="TRUE",ABS('Per Diem Calc Tool'!$R34),""))</f>
        <v>#REF!</v>
      </c>
      <c r="Y34" s="170" t="e">
        <f>IF(AND(N34=0.75,($P34="TRUE")),ABS('Per Diem Calc Tool'!$S34*0.75),IF($P34="TRUE",ABS('Per Diem Calc Tool'!$S34),""))</f>
        <v>#REF!</v>
      </c>
      <c r="Z34" s="170" t="e">
        <f>IF(AND(N34=0.75,($Q34="TRUE")),ABS('Per Diem Calc Tool'!$T34*0.75),IF($Q34="TRUE",ABS('Per Diem Calc Tool'!$T34),""))</f>
        <v>#REF!</v>
      </c>
    </row>
    <row r="35" spans="1:26" ht="15" customHeight="1">
      <c r="A35" s="32">
        <f>IF(M67=TRUE,A34+1,"")</f>
      </c>
      <c r="B35" s="228" t="e">
        <f>#REF!</f>
        <v>#REF!</v>
      </c>
      <c r="C35" s="228" t="e">
        <f>#REF!</f>
        <v>#REF!</v>
      </c>
      <c r="D35" s="228" t="e">
        <f>#REF!</f>
        <v>#REF!</v>
      </c>
      <c r="E35" s="33">
        <f>IF(M67=FALSE,0,+V67)</f>
        <v>0</v>
      </c>
      <c r="F35" s="208"/>
      <c r="G35" s="208"/>
      <c r="H35" s="208"/>
      <c r="I35" s="208"/>
      <c r="J35" s="37"/>
      <c r="K35" s="231" t="str">
        <f t="shared" si="0"/>
        <v>NO</v>
      </c>
      <c r="L35" s="239"/>
      <c r="N35" s="235"/>
      <c r="O35" s="236"/>
      <c r="P35" s="236"/>
      <c r="Q35" s="236"/>
      <c r="R35" s="237">
        <f t="shared" si="1"/>
        <v>0</v>
      </c>
      <c r="S35" s="237">
        <f t="shared" si="2"/>
        <v>0</v>
      </c>
      <c r="T35" s="237">
        <f t="shared" si="3"/>
        <v>0</v>
      </c>
      <c r="U35" s="238" t="e">
        <f>(VLOOKUP($P$9,Per_diem_table,1)*N35)-SUM((X35,Y35,Z35))</f>
        <v>#REF!</v>
      </c>
      <c r="V35" s="237"/>
      <c r="X35" s="170">
        <f>IF(AND(N35=0.75,($O35="TRUE")),ABS('Per Diem Calc Tool'!$R35*0.75),IF($O35="TRUE",ABS('Per Diem Calc Tool'!$R35),""))</f>
      </c>
      <c r="Y35" s="170">
        <f>IF(AND(N35=0.75,($P35="TRUE")),ABS('Per Diem Calc Tool'!$S35*0.75),IF($P35="TRUE",ABS('Per Diem Calc Tool'!$S35),""))</f>
      </c>
      <c r="Z35" s="170">
        <f>IF(AND(N35=0.75,($Q35="TRUE")),ABS('Per Diem Calc Tool'!$T35*0.75),IF($Q35="TRUE",ABS('Per Diem Calc Tool'!$T35),""))</f>
      </c>
    </row>
    <row r="36" spans="1:26" ht="15" customHeight="1">
      <c r="A36" s="32">
        <f>IF(M70=TRUE,A35+1,"")</f>
      </c>
      <c r="B36" s="228" t="e">
        <f>#REF!</f>
        <v>#REF!</v>
      </c>
      <c r="C36" s="228" t="e">
        <f>#REF!</f>
        <v>#REF!</v>
      </c>
      <c r="D36" s="228" t="e">
        <f>#REF!</f>
        <v>#REF!</v>
      </c>
      <c r="E36" s="33">
        <f>IF(M70=FALSE,0,+V70)</f>
        <v>0</v>
      </c>
      <c r="F36" s="208"/>
      <c r="G36" s="208"/>
      <c r="H36" s="208"/>
      <c r="I36" s="208"/>
      <c r="J36" s="37"/>
      <c r="K36" s="231" t="str">
        <f t="shared" si="0"/>
        <v>NO</v>
      </c>
      <c r="L36" s="239"/>
      <c r="N36" s="235"/>
      <c r="O36" s="236"/>
      <c r="P36" s="236"/>
      <c r="Q36" s="236"/>
      <c r="R36" s="237">
        <f t="shared" si="1"/>
        <v>0</v>
      </c>
      <c r="S36" s="237">
        <f t="shared" si="2"/>
        <v>0</v>
      </c>
      <c r="T36" s="237">
        <f t="shared" si="3"/>
        <v>0</v>
      </c>
      <c r="U36" s="238" t="e">
        <f>(VLOOKUP($P$9,Per_diem_table,1)*N36)-SUM((X36,Y36,Z36))</f>
        <v>#REF!</v>
      </c>
      <c r="V36" s="237"/>
      <c r="X36" s="170">
        <f>IF(AND(N36=0.75,($O36="TRUE")),ABS('Per Diem Calc Tool'!$R36*0.75),IF($O36="TRUE",ABS('Per Diem Calc Tool'!$R36),""))</f>
      </c>
      <c r="Y36" s="170">
        <f>IF(AND(N36=0.75,($P36="TRUE")),ABS('Per Diem Calc Tool'!$S36*0.75),IF($P36="TRUE",ABS('Per Diem Calc Tool'!$S36),""))</f>
      </c>
      <c r="Z36" s="170">
        <f>IF(AND(N36=0.75,($Q36="TRUE")),ABS('Per Diem Calc Tool'!$T36*0.75),IF($Q36="TRUE",ABS('Per Diem Calc Tool'!$T36),""))</f>
      </c>
    </row>
    <row r="37" spans="1:26" ht="15" customHeight="1">
      <c r="A37" s="32">
        <f>IF(M73=TRUE,A36+1,"")</f>
      </c>
      <c r="B37" s="228" t="e">
        <f>#REF!</f>
        <v>#REF!</v>
      </c>
      <c r="C37" s="228" t="e">
        <f>#REF!</f>
        <v>#REF!</v>
      </c>
      <c r="D37" s="228" t="e">
        <f>#REF!</f>
        <v>#REF!</v>
      </c>
      <c r="E37" s="33">
        <f>IF(M73=FALSE,0,+V73)</f>
        <v>0</v>
      </c>
      <c r="F37" s="208"/>
      <c r="G37" s="208"/>
      <c r="H37" s="208"/>
      <c r="I37" s="208"/>
      <c r="J37" s="37"/>
      <c r="K37" s="231" t="str">
        <f t="shared" si="0"/>
        <v>NO</v>
      </c>
      <c r="L37" s="239">
        <v>6</v>
      </c>
      <c r="M37" s="169" t="b">
        <f>+L37&lt;=O7</f>
        <v>0</v>
      </c>
      <c r="N37" s="235">
        <f>IF(L37=O7,0.75,1)</f>
        <v>1</v>
      </c>
      <c r="O37" s="236" t="e">
        <f>IF(B25="X","TRUE","FALSE")</f>
        <v>#REF!</v>
      </c>
      <c r="P37" s="236" t="e">
        <f>IF(C25="X","TRUE","FALSE")</f>
        <v>#REF!</v>
      </c>
      <c r="Q37" s="236" t="e">
        <f>IF(D25="X","TRUE","FALSE")</f>
        <v>#REF!</v>
      </c>
      <c r="R37" s="237" t="e">
        <f t="shared" si="1"/>
        <v>#REF!</v>
      </c>
      <c r="S37" s="237" t="e">
        <f t="shared" si="2"/>
        <v>#REF!</v>
      </c>
      <c r="T37" s="237" t="e">
        <f t="shared" si="3"/>
        <v>#REF!</v>
      </c>
      <c r="U37" s="238" t="e">
        <f>(VLOOKUP($P$9,Per_diem_table,1)*N37)-SUM((X37,Y37,Z37))</f>
        <v>#REF!</v>
      </c>
      <c r="V37" s="237" t="e">
        <f>IF(U37&lt;5,5,U37)</f>
        <v>#REF!</v>
      </c>
      <c r="X37" s="170" t="e">
        <f>IF(AND(N37=0.75,($O37="TRUE")),ABS('Per Diem Calc Tool'!$R37*0.75),IF($O37="TRUE",ABS('Per Diem Calc Tool'!$R37),""))</f>
        <v>#REF!</v>
      </c>
      <c r="Y37" s="170" t="e">
        <f>IF(AND(N37=0.75,($P37="TRUE")),ABS('Per Diem Calc Tool'!$S37*0.75),IF($P37="TRUE",ABS('Per Diem Calc Tool'!$S37),""))</f>
        <v>#REF!</v>
      </c>
      <c r="Z37" s="170" t="e">
        <f>IF(AND(N37=0.75,($Q37="TRUE")),ABS('Per Diem Calc Tool'!$T37*0.75),IF($Q37="TRUE",ABS('Per Diem Calc Tool'!$T37),""))</f>
        <v>#REF!</v>
      </c>
    </row>
    <row r="38" spans="1:26" ht="15" customHeight="1">
      <c r="A38" s="32">
        <f>IF(M76=TRUE,A37+1,"")</f>
      </c>
      <c r="B38" s="228" t="e">
        <f>#REF!</f>
        <v>#REF!</v>
      </c>
      <c r="C38" s="228" t="e">
        <f>#REF!</f>
        <v>#REF!</v>
      </c>
      <c r="D38" s="228" t="e">
        <f>#REF!</f>
        <v>#REF!</v>
      </c>
      <c r="E38" s="33">
        <f>IF(M76=FALSE,0,+V76)</f>
        <v>0</v>
      </c>
      <c r="F38" s="208"/>
      <c r="G38" s="208"/>
      <c r="H38" s="208"/>
      <c r="I38" s="208"/>
      <c r="J38" s="37"/>
      <c r="K38" s="231" t="str">
        <f t="shared" si="0"/>
        <v>NO</v>
      </c>
      <c r="L38" s="239"/>
      <c r="N38" s="235"/>
      <c r="O38" s="236"/>
      <c r="P38" s="236"/>
      <c r="Q38" s="236"/>
      <c r="R38" s="237">
        <f t="shared" si="1"/>
        <v>0</v>
      </c>
      <c r="S38" s="237">
        <f t="shared" si="2"/>
        <v>0</v>
      </c>
      <c r="T38" s="237">
        <f t="shared" si="3"/>
        <v>0</v>
      </c>
      <c r="U38" s="238" t="e">
        <f>(VLOOKUP($P$9,Per_diem_table,1)*N38)-SUM((X38,Y38,Z38))</f>
        <v>#REF!</v>
      </c>
      <c r="V38" s="237"/>
      <c r="X38" s="170">
        <f>IF(AND(N38=0.75,($O38="TRUE")),ABS('Per Diem Calc Tool'!$R38*0.75),IF($O38="TRUE",ABS('Per Diem Calc Tool'!$R38),""))</f>
      </c>
      <c r="Y38" s="170">
        <f>IF(AND(N38=0.75,($P38="TRUE")),ABS('Per Diem Calc Tool'!$S38*0.75),IF($P38="TRUE",ABS('Per Diem Calc Tool'!$S38),""))</f>
      </c>
      <c r="Z38" s="170">
        <f>IF(AND(N38=0.75,($Q38="TRUE")),ABS('Per Diem Calc Tool'!$T38*0.75),IF($Q38="TRUE",ABS('Per Diem Calc Tool'!$T38),""))</f>
      </c>
    </row>
    <row r="39" spans="1:26" ht="15" customHeight="1">
      <c r="A39" s="32">
        <f>IF(M79=TRUE,A38+1,"")</f>
      </c>
      <c r="B39" s="228" t="e">
        <f>#REF!</f>
        <v>#REF!</v>
      </c>
      <c r="C39" s="228" t="e">
        <f>#REF!</f>
        <v>#REF!</v>
      </c>
      <c r="D39" s="228" t="e">
        <f>#REF!</f>
        <v>#REF!</v>
      </c>
      <c r="E39" s="33">
        <f>IF(M79=FALSE,0,+V79)</f>
        <v>0</v>
      </c>
      <c r="F39" s="208"/>
      <c r="G39" s="208"/>
      <c r="H39" s="208"/>
      <c r="I39" s="208"/>
      <c r="J39" s="37"/>
      <c r="K39" s="231" t="str">
        <f t="shared" si="0"/>
        <v>NO</v>
      </c>
      <c r="L39" s="239"/>
      <c r="N39" s="235"/>
      <c r="O39" s="236"/>
      <c r="P39" s="236"/>
      <c r="Q39" s="236"/>
      <c r="R39" s="237">
        <f t="shared" si="1"/>
        <v>0</v>
      </c>
      <c r="S39" s="237">
        <f t="shared" si="2"/>
        <v>0</v>
      </c>
      <c r="T39" s="237">
        <f t="shared" si="3"/>
        <v>0</v>
      </c>
      <c r="U39" s="238" t="e">
        <f>(VLOOKUP($P$9,Per_diem_table,1)*N39)-SUM((X39,Y39,Z39))</f>
        <v>#REF!</v>
      </c>
      <c r="V39" s="237"/>
      <c r="X39" s="170">
        <f>IF(AND(N39=0.75,($O39="TRUE")),ABS('Per Diem Calc Tool'!$R39*0.75),IF($O39="TRUE",ABS('Per Diem Calc Tool'!$R39),""))</f>
      </c>
      <c r="Y39" s="170">
        <f>IF(AND(N39=0.75,($P39="TRUE")),ABS('Per Diem Calc Tool'!$S39*0.75),IF($P39="TRUE",ABS('Per Diem Calc Tool'!$S39),""))</f>
      </c>
      <c r="Z39" s="170">
        <f>IF(AND(N39=0.75,($Q39="TRUE")),ABS('Per Diem Calc Tool'!$T39*0.75),IF($Q39="TRUE",ABS('Per Diem Calc Tool'!$T39),""))</f>
      </c>
    </row>
    <row r="40" spans="1:26" ht="15" customHeight="1">
      <c r="A40" s="32">
        <f>IF(M82=TRUE,A39+1,"")</f>
      </c>
      <c r="B40" s="228" t="e">
        <f>#REF!</f>
        <v>#REF!</v>
      </c>
      <c r="C40" s="228" t="e">
        <f>#REF!</f>
        <v>#REF!</v>
      </c>
      <c r="D40" s="228" t="e">
        <f>#REF!</f>
        <v>#REF!</v>
      </c>
      <c r="E40" s="33">
        <f>IF(M82=FALSE,0,+V82)</f>
        <v>0</v>
      </c>
      <c r="F40" s="208"/>
      <c r="G40" s="208"/>
      <c r="H40" s="208"/>
      <c r="I40" s="208"/>
      <c r="J40" s="37"/>
      <c r="K40" s="231" t="str">
        <f t="shared" si="0"/>
        <v>NO</v>
      </c>
      <c r="L40" s="239">
        <v>7</v>
      </c>
      <c r="M40" s="169" t="b">
        <f>+L40&lt;=O7</f>
        <v>0</v>
      </c>
      <c r="N40" s="235">
        <f>IF(L40=O7,0.75,1)</f>
        <v>1</v>
      </c>
      <c r="O40" s="236" t="e">
        <f>IF(B26="X","TRUE","FALSE")</f>
        <v>#REF!</v>
      </c>
      <c r="P40" s="236" t="e">
        <f>IF(C26="X","TRUE","FALSE")</f>
        <v>#REF!</v>
      </c>
      <c r="Q40" s="236" t="e">
        <f>IF(D26="X","TRUE","FALSE")</f>
        <v>#REF!</v>
      </c>
      <c r="R40" s="237" t="e">
        <f t="shared" si="1"/>
        <v>#REF!</v>
      </c>
      <c r="S40" s="237" t="e">
        <f t="shared" si="2"/>
        <v>#REF!</v>
      </c>
      <c r="T40" s="237" t="e">
        <f t="shared" si="3"/>
        <v>#REF!</v>
      </c>
      <c r="U40" s="238" t="e">
        <f>(VLOOKUP($P$9,Per_diem_table,1)*N40)-SUM((X40,Y40,Z40))</f>
        <v>#REF!</v>
      </c>
      <c r="V40" s="237" t="e">
        <f>IF(U40&lt;5,5,U40)</f>
        <v>#REF!</v>
      </c>
      <c r="X40" s="170" t="e">
        <f>IF(AND(N40=0.75,($O40="TRUE")),ABS('Per Diem Calc Tool'!$R40*0.75),IF($O40="TRUE",ABS('Per Diem Calc Tool'!$R40),""))</f>
        <v>#REF!</v>
      </c>
      <c r="Y40" s="170" t="e">
        <f>IF(AND(N40=0.75,($P40="TRUE")),ABS('Per Diem Calc Tool'!$S40*0.75),IF($P40="TRUE",ABS('Per Diem Calc Tool'!$S40),""))</f>
        <v>#REF!</v>
      </c>
      <c r="Z40" s="170" t="e">
        <f>IF(AND(N40=0.75,($Q40="TRUE")),ABS('Per Diem Calc Tool'!$T40*0.75),IF($Q40="TRUE",ABS('Per Diem Calc Tool'!$T40),""))</f>
        <v>#REF!</v>
      </c>
    </row>
    <row r="41" spans="1:26" ht="15" customHeight="1">
      <c r="A41" s="32">
        <f>IF(M85=TRUE,A40+1,"")</f>
      </c>
      <c r="B41" s="228" t="e">
        <f>#REF!</f>
        <v>#REF!</v>
      </c>
      <c r="C41" s="228" t="e">
        <f>#REF!</f>
        <v>#REF!</v>
      </c>
      <c r="D41" s="228" t="e">
        <f>#REF!</f>
        <v>#REF!</v>
      </c>
      <c r="E41" s="33">
        <f>IF(M85=FALSE,0,+V85)</f>
        <v>0</v>
      </c>
      <c r="F41" s="208"/>
      <c r="G41" s="208"/>
      <c r="H41" s="208"/>
      <c r="I41" s="208"/>
      <c r="J41" s="37"/>
      <c r="K41" s="231" t="str">
        <f t="shared" si="0"/>
        <v>NO</v>
      </c>
      <c r="L41" s="239"/>
      <c r="N41" s="235"/>
      <c r="O41" s="236"/>
      <c r="P41" s="236"/>
      <c r="Q41" s="236"/>
      <c r="R41" s="237">
        <f t="shared" si="1"/>
        <v>0</v>
      </c>
      <c r="S41" s="237">
        <f t="shared" si="2"/>
        <v>0</v>
      </c>
      <c r="T41" s="237">
        <f t="shared" si="3"/>
        <v>0</v>
      </c>
      <c r="U41" s="238" t="e">
        <f>(VLOOKUP($P$9,Per_diem_table,1)*N41)-SUM((X41,Y41,Z41))</f>
        <v>#REF!</v>
      </c>
      <c r="V41" s="237"/>
      <c r="X41" s="170">
        <f>IF(AND(N41=0.75,($O41="TRUE")),ABS('Per Diem Calc Tool'!$R41*0.75),IF($O41="TRUE",ABS('Per Diem Calc Tool'!$R41),""))</f>
      </c>
      <c r="Y41" s="170">
        <f>IF(AND(N41=0.75,($P41="TRUE")),ABS('Per Diem Calc Tool'!$S41*0.75),IF($P41="TRUE",ABS('Per Diem Calc Tool'!$S41),""))</f>
      </c>
      <c r="Z41" s="170">
        <f>IF(AND(N41=0.75,($Q41="TRUE")),ABS('Per Diem Calc Tool'!$T41*0.75),IF($Q41="TRUE",ABS('Per Diem Calc Tool'!$T41),""))</f>
      </c>
    </row>
    <row r="42" spans="1:26" ht="15" customHeight="1">
      <c r="A42" s="32">
        <f>IF(M88=TRUE,A41+1,"")</f>
      </c>
      <c r="B42" s="228" t="e">
        <f>#REF!</f>
        <v>#REF!</v>
      </c>
      <c r="C42" s="228" t="e">
        <f>#REF!</f>
        <v>#REF!</v>
      </c>
      <c r="D42" s="228" t="e">
        <f>#REF!</f>
        <v>#REF!</v>
      </c>
      <c r="E42" s="33">
        <f>IF(M88=FALSE,0,+V88)</f>
        <v>0</v>
      </c>
      <c r="F42" s="208"/>
      <c r="G42" s="208"/>
      <c r="H42" s="208"/>
      <c r="I42" s="208"/>
      <c r="J42" s="37"/>
      <c r="K42" s="231" t="str">
        <f t="shared" si="0"/>
        <v>NO</v>
      </c>
      <c r="L42" s="239"/>
      <c r="N42" s="235"/>
      <c r="O42" s="236"/>
      <c r="P42" s="236"/>
      <c r="Q42" s="236"/>
      <c r="R42" s="237">
        <f t="shared" si="1"/>
        <v>0</v>
      </c>
      <c r="S42" s="237">
        <f t="shared" si="2"/>
        <v>0</v>
      </c>
      <c r="T42" s="237">
        <f t="shared" si="3"/>
        <v>0</v>
      </c>
      <c r="U42" s="238" t="e">
        <f>(VLOOKUP($P$9,Per_diem_table,1)*N42)-SUM((X42,Y42,Z42))</f>
        <v>#REF!</v>
      </c>
      <c r="V42" s="237"/>
      <c r="X42" s="170">
        <f>IF(AND(N42=0.75,($O42="TRUE")),ABS('Per Diem Calc Tool'!$R42*0.75),IF($O42="TRUE",ABS('Per Diem Calc Tool'!$R42),""))</f>
      </c>
      <c r="Y42" s="170">
        <f>IF(AND(N42=0.75,($P42="TRUE")),ABS('Per Diem Calc Tool'!$S42*0.75),IF($P42="TRUE",ABS('Per Diem Calc Tool'!$S42),""))</f>
      </c>
      <c r="Z42" s="170">
        <f>IF(AND(N42=0.75,($Q42="TRUE")),ABS('Per Diem Calc Tool'!$T42*0.75),IF($Q42="TRUE",ABS('Per Diem Calc Tool'!$T42),""))</f>
      </c>
    </row>
    <row r="43" spans="1:26" ht="15" customHeight="1">
      <c r="A43" s="32">
        <f>IF(M91=TRUE,A42+1,"")</f>
      </c>
      <c r="B43" s="228" t="e">
        <f>#REF!</f>
        <v>#REF!</v>
      </c>
      <c r="C43" s="228" t="e">
        <f>#REF!</f>
        <v>#REF!</v>
      </c>
      <c r="D43" s="228" t="e">
        <f>#REF!</f>
        <v>#REF!</v>
      </c>
      <c r="E43" s="33">
        <f>IF(M91=FALSE,0,+V91)</f>
        <v>0</v>
      </c>
      <c r="F43" s="208"/>
      <c r="G43" s="208"/>
      <c r="H43" s="208"/>
      <c r="I43" s="208"/>
      <c r="J43" s="37"/>
      <c r="K43" s="231" t="str">
        <f t="shared" si="0"/>
        <v>NO</v>
      </c>
      <c r="L43" s="239">
        <v>8</v>
      </c>
      <c r="M43" s="169" t="b">
        <f>+L43&lt;=O7</f>
        <v>0</v>
      </c>
      <c r="N43" s="235">
        <f>IF(L43=O7,0.75,1)</f>
        <v>1</v>
      </c>
      <c r="O43" s="236" t="e">
        <f>IF(B27="X","TRUE","FALSE")</f>
        <v>#REF!</v>
      </c>
      <c r="P43" s="236" t="e">
        <f>IF(C27="X","TRUE","FALSE")</f>
        <v>#REF!</v>
      </c>
      <c r="Q43" s="236" t="e">
        <f>IF(D27="X","TRUE","FALSE")</f>
        <v>#REF!</v>
      </c>
      <c r="R43" s="237" t="e">
        <f t="shared" si="1"/>
        <v>#REF!</v>
      </c>
      <c r="S43" s="237" t="e">
        <f t="shared" si="2"/>
        <v>#REF!</v>
      </c>
      <c r="T43" s="237" t="e">
        <f t="shared" si="3"/>
        <v>#REF!</v>
      </c>
      <c r="U43" s="238" t="e">
        <f>(VLOOKUP($P$9,Per_diem_table,1)*N43)-SUM((X43,Y43,Z43))</f>
        <v>#REF!</v>
      </c>
      <c r="V43" s="237" t="e">
        <f>IF(U43&lt;5,5,U43)</f>
        <v>#REF!</v>
      </c>
      <c r="X43" s="170" t="e">
        <f>IF(AND(N43=0.75,($O43="TRUE")),ABS('Per Diem Calc Tool'!$R43*0.75),IF($O43="TRUE",ABS('Per Diem Calc Tool'!$R43),""))</f>
        <v>#REF!</v>
      </c>
      <c r="Y43" s="170" t="e">
        <f>IF(AND(N43=0.75,($P43="TRUE")),ABS('Per Diem Calc Tool'!$S43*0.75),IF($P43="TRUE",ABS('Per Diem Calc Tool'!$S43),""))</f>
        <v>#REF!</v>
      </c>
      <c r="Z43" s="170" t="e">
        <f>IF(AND(N43=0.75,($Q43="TRUE")),ABS('Per Diem Calc Tool'!$T43*0.75),IF($Q43="TRUE",ABS('Per Diem Calc Tool'!$T43),""))</f>
        <v>#REF!</v>
      </c>
    </row>
    <row r="44" spans="1:26" ht="15" customHeight="1">
      <c r="A44" s="32">
        <f>IF(M94=TRUE,A43+1,"")</f>
      </c>
      <c r="B44" s="228" t="e">
        <f>#REF!</f>
        <v>#REF!</v>
      </c>
      <c r="C44" s="228" t="e">
        <f>#REF!</f>
        <v>#REF!</v>
      </c>
      <c r="D44" s="228" t="e">
        <f>#REF!</f>
        <v>#REF!</v>
      </c>
      <c r="E44" s="33">
        <f>IF(M94=FALSE,0,+V94)</f>
        <v>0</v>
      </c>
      <c r="F44" s="208"/>
      <c r="G44" s="208"/>
      <c r="H44" s="208"/>
      <c r="I44" s="208"/>
      <c r="J44" s="37"/>
      <c r="K44" s="231" t="str">
        <f t="shared" si="0"/>
        <v>NO</v>
      </c>
      <c r="L44" s="239"/>
      <c r="N44" s="235"/>
      <c r="O44" s="236"/>
      <c r="P44" s="236"/>
      <c r="Q44" s="236"/>
      <c r="R44" s="237">
        <f t="shared" si="1"/>
        <v>0</v>
      </c>
      <c r="S44" s="237">
        <f t="shared" si="2"/>
        <v>0</v>
      </c>
      <c r="T44" s="237">
        <f t="shared" si="3"/>
        <v>0</v>
      </c>
      <c r="U44" s="238" t="e">
        <f>(VLOOKUP($P$9,Per_diem_table,1)*N44)-SUM((X44,Y44,Z44))</f>
        <v>#REF!</v>
      </c>
      <c r="V44" s="237"/>
      <c r="X44" s="170">
        <f>IF(AND(N44=0.75,($O44="TRUE")),ABS('Per Diem Calc Tool'!$R44*0.75),IF($O44="TRUE",ABS('Per Diem Calc Tool'!$R44),""))</f>
      </c>
      <c r="Y44" s="170">
        <f>IF(AND(N44=0.75,($P44="TRUE")),ABS('Per Diem Calc Tool'!$S44*0.75),IF($P44="TRUE",ABS('Per Diem Calc Tool'!$S44),""))</f>
      </c>
      <c r="Z44" s="170">
        <f>IF(AND(N44=0.75,($Q44="TRUE")),ABS('Per Diem Calc Tool'!$T44*0.75),IF($Q44="TRUE",ABS('Per Diem Calc Tool'!$T44),""))</f>
      </c>
    </row>
    <row r="45" spans="1:26" ht="15" customHeight="1">
      <c r="A45" s="32">
        <f>IF(M97=TRUE,A44+1,"")</f>
      </c>
      <c r="B45" s="228" t="e">
        <f>#REF!</f>
        <v>#REF!</v>
      </c>
      <c r="C45" s="228" t="e">
        <f>#REF!</f>
        <v>#REF!</v>
      </c>
      <c r="D45" s="228" t="e">
        <f>#REF!</f>
        <v>#REF!</v>
      </c>
      <c r="E45" s="33">
        <f>IF(M97=FALSE,0,+V97)</f>
        <v>0</v>
      </c>
      <c r="F45" s="208"/>
      <c r="G45" s="208"/>
      <c r="H45" s="208"/>
      <c r="I45" s="208"/>
      <c r="J45" s="37"/>
      <c r="K45" s="231" t="str">
        <f t="shared" si="0"/>
        <v>NO</v>
      </c>
      <c r="L45" s="239"/>
      <c r="N45" s="235"/>
      <c r="O45" s="236"/>
      <c r="P45" s="236"/>
      <c r="Q45" s="236"/>
      <c r="R45" s="237">
        <f t="shared" si="1"/>
        <v>0</v>
      </c>
      <c r="S45" s="237">
        <f t="shared" si="2"/>
        <v>0</v>
      </c>
      <c r="T45" s="237">
        <f t="shared" si="3"/>
        <v>0</v>
      </c>
      <c r="U45" s="238" t="e">
        <f>(VLOOKUP($P$9,Per_diem_table,1)*N45)-SUM((X45,Y45,Z45))</f>
        <v>#REF!</v>
      </c>
      <c r="V45" s="237"/>
      <c r="X45" s="170">
        <f>IF(AND(N45=0.75,($O45="TRUE")),ABS('Per Diem Calc Tool'!$R45*0.75),IF($O45="TRUE",ABS('Per Diem Calc Tool'!$R45),""))</f>
      </c>
      <c r="Y45" s="170">
        <f>IF(AND(N45=0.75,($P45="TRUE")),ABS('Per Diem Calc Tool'!$S45*0.75),IF($P45="TRUE",ABS('Per Diem Calc Tool'!$S45),""))</f>
      </c>
      <c r="Z45" s="170">
        <f>IF(AND(N45=0.75,($Q45="TRUE")),ABS('Per Diem Calc Tool'!$T45*0.75),IF($Q45="TRUE",ABS('Per Diem Calc Tool'!$T45),""))</f>
      </c>
    </row>
    <row r="46" spans="1:26" ht="15" customHeight="1">
      <c r="A46" s="32">
        <f>IF(M100=TRUE,A45+1,"")</f>
      </c>
      <c r="B46" s="228" t="e">
        <f>#REF!</f>
        <v>#REF!</v>
      </c>
      <c r="C46" s="228" t="e">
        <f>#REF!</f>
        <v>#REF!</v>
      </c>
      <c r="D46" s="228" t="e">
        <f>#REF!</f>
        <v>#REF!</v>
      </c>
      <c r="E46" s="33">
        <f>IF(M100=FALSE,0,+V100)</f>
        <v>0</v>
      </c>
      <c r="F46" s="208"/>
      <c r="G46" s="208"/>
      <c r="H46" s="208"/>
      <c r="I46" s="208"/>
      <c r="J46" s="37"/>
      <c r="K46" s="231" t="str">
        <f aca="true" t="shared" si="4" ref="K46:K83">IF(A46="","NO","YES")</f>
        <v>NO</v>
      </c>
      <c r="L46" s="239">
        <v>9</v>
      </c>
      <c r="M46" s="169" t="b">
        <f>+L46&lt;=$O$7</f>
        <v>0</v>
      </c>
      <c r="N46" s="235">
        <f>IF(L46=$O$7,0.75,1)</f>
        <v>1</v>
      </c>
      <c r="O46" s="236" t="e">
        <f>IF(B28="X","TRUE","FALSE")</f>
        <v>#REF!</v>
      </c>
      <c r="P46" s="236" t="e">
        <f>IF(C28="X","TRUE","FALSE")</f>
        <v>#REF!</v>
      </c>
      <c r="Q46" s="236" t="e">
        <f>IF(D28="X","TRUE","FALSE")</f>
        <v>#REF!</v>
      </c>
      <c r="R46" s="237" t="e">
        <f t="shared" si="1"/>
        <v>#REF!</v>
      </c>
      <c r="S46" s="237" t="e">
        <f t="shared" si="2"/>
        <v>#REF!</v>
      </c>
      <c r="T46" s="237" t="e">
        <f t="shared" si="3"/>
        <v>#REF!</v>
      </c>
      <c r="U46" s="238" t="e">
        <f>(VLOOKUP($P$9,Per_diem_table,1)*N46)-SUM((X46,Y46,Z46))</f>
        <v>#REF!</v>
      </c>
      <c r="V46" s="237" t="e">
        <f>IF(U46&lt;5,5,U46)</f>
        <v>#REF!</v>
      </c>
      <c r="X46" s="170" t="e">
        <f>IF(AND(N46=0.75,($O46="TRUE")),ABS('Per Diem Calc Tool'!$R46*0.75),IF($O46="TRUE",ABS('Per Diem Calc Tool'!$R46),""))</f>
        <v>#REF!</v>
      </c>
      <c r="Y46" s="170" t="e">
        <f>IF(AND(N46=0.75,($P46="TRUE")),ABS('Per Diem Calc Tool'!$S46*0.75),IF($P46="TRUE",ABS('Per Diem Calc Tool'!$S46),""))</f>
        <v>#REF!</v>
      </c>
      <c r="Z46" s="170" t="e">
        <f>IF(AND(N46=0.75,($Q46="TRUE")),ABS('Per Diem Calc Tool'!$T46*0.75),IF($Q46="TRUE",ABS('Per Diem Calc Tool'!$T46),""))</f>
        <v>#REF!</v>
      </c>
    </row>
    <row r="47" spans="1:26" ht="15" customHeight="1">
      <c r="A47" s="32">
        <f>IF(M103=TRUE,A46+1,"")</f>
      </c>
      <c r="B47" s="228" t="e">
        <f>#REF!</f>
        <v>#REF!</v>
      </c>
      <c r="C47" s="228" t="e">
        <f>#REF!</f>
        <v>#REF!</v>
      </c>
      <c r="D47" s="228" t="e">
        <f>#REF!</f>
        <v>#REF!</v>
      </c>
      <c r="E47" s="33">
        <f>IF(M103=FALSE,0,+V103)</f>
        <v>0</v>
      </c>
      <c r="F47" s="208"/>
      <c r="G47" s="208"/>
      <c r="H47" s="208"/>
      <c r="I47" s="208"/>
      <c r="J47" s="37"/>
      <c r="K47" s="231" t="str">
        <f t="shared" si="4"/>
        <v>NO</v>
      </c>
      <c r="L47" s="239"/>
      <c r="N47" s="235"/>
      <c r="O47" s="236"/>
      <c r="P47" s="236"/>
      <c r="Q47" s="236"/>
      <c r="R47" s="237">
        <f t="shared" si="1"/>
        <v>0</v>
      </c>
      <c r="S47" s="237">
        <f t="shared" si="2"/>
        <v>0</v>
      </c>
      <c r="T47" s="237">
        <f t="shared" si="3"/>
        <v>0</v>
      </c>
      <c r="U47" s="238" t="e">
        <f>(VLOOKUP($P$9,Per_diem_table,1)*N47)-SUM((X47,Y47,Z47))</f>
        <v>#REF!</v>
      </c>
      <c r="V47" s="237"/>
      <c r="X47" s="170">
        <f>IF(AND(N47=0.75,($O47="TRUE")),ABS('Per Diem Calc Tool'!$R47*0.75),IF($O47="TRUE",ABS('Per Diem Calc Tool'!$R47),""))</f>
      </c>
      <c r="Y47" s="170">
        <f>IF(AND(N47=0.75,($P47="TRUE")),ABS('Per Diem Calc Tool'!$S47*0.75),IF($P47="TRUE",ABS('Per Diem Calc Tool'!$S47),""))</f>
      </c>
      <c r="Z47" s="170">
        <f>IF(AND(N47=0.75,($Q47="TRUE")),ABS('Per Diem Calc Tool'!$T47*0.75),IF($Q47="TRUE",ABS('Per Diem Calc Tool'!$T47),""))</f>
      </c>
    </row>
    <row r="48" spans="1:26" ht="15" customHeight="1">
      <c r="A48" s="32">
        <f>IF(M106=TRUE,A47+1,"")</f>
      </c>
      <c r="B48" s="228" t="e">
        <f>#REF!</f>
        <v>#REF!</v>
      </c>
      <c r="C48" s="228" t="e">
        <f>#REF!</f>
        <v>#REF!</v>
      </c>
      <c r="D48" s="228" t="e">
        <f>#REF!</f>
        <v>#REF!</v>
      </c>
      <c r="E48" s="33">
        <f>IF(M106=FALSE,0,+V106)</f>
        <v>0</v>
      </c>
      <c r="F48" s="208"/>
      <c r="G48" s="208"/>
      <c r="H48" s="208"/>
      <c r="I48" s="208"/>
      <c r="J48" s="37"/>
      <c r="K48" s="231" t="str">
        <f t="shared" si="4"/>
        <v>NO</v>
      </c>
      <c r="L48" s="239"/>
      <c r="N48" s="235"/>
      <c r="O48" s="236"/>
      <c r="P48" s="236"/>
      <c r="Q48" s="236"/>
      <c r="R48" s="237">
        <f t="shared" si="1"/>
        <v>0</v>
      </c>
      <c r="S48" s="237">
        <f t="shared" si="2"/>
        <v>0</v>
      </c>
      <c r="T48" s="237">
        <f t="shared" si="3"/>
        <v>0</v>
      </c>
      <c r="U48" s="238" t="e">
        <f>(VLOOKUP($P$9,Per_diem_table,1)*N48)-SUM((X48,Y48,Z48))</f>
        <v>#REF!</v>
      </c>
      <c r="V48" s="237"/>
      <c r="X48" s="170">
        <f>IF(AND(N48=0.75,($O48="TRUE")),ABS('Per Diem Calc Tool'!$R48*0.75),IF($O48="TRUE",ABS('Per Diem Calc Tool'!$R48),""))</f>
      </c>
      <c r="Y48" s="170">
        <f>IF(AND(N48=0.75,($P48="TRUE")),ABS('Per Diem Calc Tool'!$S48*0.75),IF($P48="TRUE",ABS('Per Diem Calc Tool'!$S48),""))</f>
      </c>
      <c r="Z48" s="170">
        <f>IF(AND(N48=0.75,($Q48="TRUE")),ABS('Per Diem Calc Tool'!$T48*0.75),IF($Q48="TRUE",ABS('Per Diem Calc Tool'!$T48),""))</f>
      </c>
    </row>
    <row r="49" spans="1:26" ht="15" customHeight="1">
      <c r="A49" s="32">
        <f>IF(M109=TRUE,A48+1,"")</f>
      </c>
      <c r="B49" s="228" t="e">
        <f>#REF!</f>
        <v>#REF!</v>
      </c>
      <c r="C49" s="228" t="e">
        <f>#REF!</f>
        <v>#REF!</v>
      </c>
      <c r="D49" s="228" t="e">
        <f>#REF!</f>
        <v>#REF!</v>
      </c>
      <c r="E49" s="33">
        <f>IF(M109=FALSE,0,+V109)</f>
        <v>0</v>
      </c>
      <c r="F49" s="208"/>
      <c r="G49" s="208"/>
      <c r="H49" s="208"/>
      <c r="I49" s="208"/>
      <c r="J49" s="37"/>
      <c r="K49" s="231" t="str">
        <f t="shared" si="4"/>
        <v>NO</v>
      </c>
      <c r="L49" s="239">
        <v>10</v>
      </c>
      <c r="M49" s="169" t="b">
        <f>+L49&lt;=$O$7</f>
        <v>0</v>
      </c>
      <c r="N49" s="235">
        <f>IF(L49=$O$7,0.75,1)</f>
        <v>1</v>
      </c>
      <c r="O49" s="236" t="e">
        <f>IF(B29="X","TRUE","FALSE")</f>
        <v>#REF!</v>
      </c>
      <c r="P49" s="236" t="e">
        <f>IF(C29="X","TRUE","FALSE")</f>
        <v>#REF!</v>
      </c>
      <c r="Q49" s="236" t="e">
        <f>IF(D29="X","TRUE","FALSE")</f>
        <v>#REF!</v>
      </c>
      <c r="R49" s="237" t="e">
        <f t="shared" si="1"/>
        <v>#REF!</v>
      </c>
      <c r="S49" s="237" t="e">
        <f t="shared" si="2"/>
        <v>#REF!</v>
      </c>
      <c r="T49" s="237" t="e">
        <f t="shared" si="3"/>
        <v>#REF!</v>
      </c>
      <c r="U49" s="238" t="e">
        <f>(VLOOKUP($P$9,Per_diem_table,1)*N49)-SUM((X49,Y49,Z49))</f>
        <v>#REF!</v>
      </c>
      <c r="V49" s="237" t="e">
        <f>IF(U49&lt;5,5,U49)</f>
        <v>#REF!</v>
      </c>
      <c r="X49" s="170" t="e">
        <f>IF(AND(N49=0.75,($O49="TRUE")),ABS('Per Diem Calc Tool'!$R49*0.75),IF($O49="TRUE",ABS('Per Diem Calc Tool'!$R49),""))</f>
        <v>#REF!</v>
      </c>
      <c r="Y49" s="170" t="e">
        <f>IF(AND(N49=0.75,($P49="TRUE")),ABS('Per Diem Calc Tool'!$S49*0.75),IF($P49="TRUE",ABS('Per Diem Calc Tool'!$S49),""))</f>
        <v>#REF!</v>
      </c>
      <c r="Z49" s="170" t="e">
        <f>IF(AND(N49=0.75,($Q49="TRUE")),ABS('Per Diem Calc Tool'!$T49*0.75),IF($Q49="TRUE",ABS('Per Diem Calc Tool'!$T49),""))</f>
        <v>#REF!</v>
      </c>
    </row>
    <row r="50" spans="1:26" ht="15" customHeight="1">
      <c r="A50" s="32">
        <f>IF(M112=TRUE,A49+1,"")</f>
      </c>
      <c r="B50" s="228" t="e">
        <f>#REF!</f>
        <v>#REF!</v>
      </c>
      <c r="C50" s="228" t="e">
        <f>#REF!</f>
        <v>#REF!</v>
      </c>
      <c r="D50" s="228" t="e">
        <f>#REF!</f>
        <v>#REF!</v>
      </c>
      <c r="E50" s="33">
        <f>IF(M112=FALSE,0,+V112)</f>
        <v>0</v>
      </c>
      <c r="F50" s="208"/>
      <c r="G50" s="208"/>
      <c r="H50" s="208"/>
      <c r="I50" s="208"/>
      <c r="J50" s="37"/>
      <c r="K50" s="231" t="str">
        <f t="shared" si="4"/>
        <v>NO</v>
      </c>
      <c r="L50" s="239"/>
      <c r="N50" s="235"/>
      <c r="O50" s="236"/>
      <c r="P50" s="236"/>
      <c r="Q50" s="236"/>
      <c r="R50" s="237">
        <f t="shared" si="1"/>
        <v>0</v>
      </c>
      <c r="S50" s="237">
        <f t="shared" si="2"/>
        <v>0</v>
      </c>
      <c r="T50" s="237">
        <f t="shared" si="3"/>
        <v>0</v>
      </c>
      <c r="U50" s="238" t="e">
        <f>(VLOOKUP($P$9,Per_diem_table,1)*N50)-SUM((X50,Y50,Z50))</f>
        <v>#REF!</v>
      </c>
      <c r="V50" s="237"/>
      <c r="X50" s="170">
        <f>IF(AND(N50=0.75,($O50="TRUE")),ABS('Per Diem Calc Tool'!$R50*0.75),IF($O50="TRUE",ABS('Per Diem Calc Tool'!$R50),""))</f>
      </c>
      <c r="Y50" s="170">
        <f>IF(AND(N50=0.75,($P50="TRUE")),ABS('Per Diem Calc Tool'!$S50*0.75),IF($P50="TRUE",ABS('Per Diem Calc Tool'!$S50),""))</f>
      </c>
      <c r="Z50" s="170">
        <f>IF(AND(N50=0.75,($Q50="TRUE")),ABS('Per Diem Calc Tool'!$T50*0.75),IF($Q50="TRUE",ABS('Per Diem Calc Tool'!$T50),""))</f>
      </c>
    </row>
    <row r="51" spans="1:26" ht="15" customHeight="1">
      <c r="A51" s="32">
        <f>IF(M115=TRUE,A50+1,"")</f>
      </c>
      <c r="B51" s="228" t="e">
        <f>#REF!</f>
        <v>#REF!</v>
      </c>
      <c r="C51" s="228" t="e">
        <f>#REF!</f>
        <v>#REF!</v>
      </c>
      <c r="D51" s="228" t="e">
        <f>#REF!</f>
        <v>#REF!</v>
      </c>
      <c r="E51" s="33">
        <f>IF(M115=FALSE,0,+V115)</f>
        <v>0</v>
      </c>
      <c r="F51" s="208"/>
      <c r="G51" s="208"/>
      <c r="H51" s="208"/>
      <c r="I51" s="208"/>
      <c r="J51" s="37"/>
      <c r="K51" s="231" t="str">
        <f t="shared" si="4"/>
        <v>NO</v>
      </c>
      <c r="L51" s="239"/>
      <c r="N51" s="235"/>
      <c r="O51" s="236"/>
      <c r="P51" s="236"/>
      <c r="Q51" s="236"/>
      <c r="R51" s="237">
        <f t="shared" si="1"/>
        <v>0</v>
      </c>
      <c r="S51" s="237">
        <f t="shared" si="2"/>
        <v>0</v>
      </c>
      <c r="T51" s="237">
        <f t="shared" si="3"/>
        <v>0</v>
      </c>
      <c r="U51" s="238" t="e">
        <f>(VLOOKUP($P$9,Per_diem_table,1)*N51)-SUM((X51,Y51,Z51))</f>
        <v>#REF!</v>
      </c>
      <c r="V51" s="237"/>
      <c r="X51" s="170">
        <f>IF(AND(N51=0.75,($O51="TRUE")),ABS('Per Diem Calc Tool'!$R51*0.75),IF($O51="TRUE",ABS('Per Diem Calc Tool'!$R51),""))</f>
      </c>
      <c r="Y51" s="170">
        <f>IF(AND(N51=0.75,($P51="TRUE")),ABS('Per Diem Calc Tool'!$S51*0.75),IF($P51="TRUE",ABS('Per Diem Calc Tool'!$S51),""))</f>
      </c>
      <c r="Z51" s="170">
        <f>IF(AND(N51=0.75,($Q51="TRUE")),ABS('Per Diem Calc Tool'!$T51*0.75),IF($Q51="TRUE",ABS('Per Diem Calc Tool'!$T51),""))</f>
      </c>
    </row>
    <row r="52" spans="1:26" ht="15" customHeight="1">
      <c r="A52" s="32">
        <f>IF(M118=TRUE,A51+1,"")</f>
      </c>
      <c r="B52" s="228" t="e">
        <f>#REF!</f>
        <v>#REF!</v>
      </c>
      <c r="C52" s="228" t="e">
        <f>#REF!</f>
        <v>#REF!</v>
      </c>
      <c r="D52" s="228" t="e">
        <f>#REF!</f>
        <v>#REF!</v>
      </c>
      <c r="E52" s="33">
        <f>IF(M118=FALSE,0,+V118)</f>
        <v>0</v>
      </c>
      <c r="F52" s="208"/>
      <c r="G52" s="208"/>
      <c r="H52" s="208"/>
      <c r="I52" s="208"/>
      <c r="J52" s="37"/>
      <c r="K52" s="231" t="str">
        <f t="shared" si="4"/>
        <v>NO</v>
      </c>
      <c r="L52" s="188">
        <v>11</v>
      </c>
      <c r="M52" s="169" t="b">
        <f>+L52&lt;=$O$7</f>
        <v>0</v>
      </c>
      <c r="N52" s="235">
        <f>IF(L52=$O$7,0.75,1)</f>
        <v>1</v>
      </c>
      <c r="O52" s="236" t="e">
        <f>IF(B30="X","TRUE","FALSE")</f>
        <v>#REF!</v>
      </c>
      <c r="P52" s="236" t="e">
        <f>IF(C30="X","TRUE","FALSE")</f>
        <v>#REF!</v>
      </c>
      <c r="Q52" s="236" t="e">
        <f>IF(D30="X","TRUE","FALSE")</f>
        <v>#REF!</v>
      </c>
      <c r="R52" s="237" t="e">
        <f t="shared" si="1"/>
        <v>#REF!</v>
      </c>
      <c r="S52" s="237" t="e">
        <f t="shared" si="2"/>
        <v>#REF!</v>
      </c>
      <c r="T52" s="237" t="e">
        <f t="shared" si="3"/>
        <v>#REF!</v>
      </c>
      <c r="U52" s="238" t="e">
        <f>(VLOOKUP($P$9,Per_diem_table,1)*N52)-SUM((X52,Y52,Z52))</f>
        <v>#REF!</v>
      </c>
      <c r="V52" s="237" t="e">
        <f>IF(U52&lt;5,5,U52)</f>
        <v>#REF!</v>
      </c>
      <c r="X52" s="170" t="e">
        <f>IF(AND(N52=0.75,($O52="TRUE")),ABS('Per Diem Calc Tool'!$R52*0.75),IF($O52="TRUE",ABS('Per Diem Calc Tool'!$R52),""))</f>
        <v>#REF!</v>
      </c>
      <c r="Y52" s="170" t="e">
        <f>IF(AND(N52=0.75,($P52="TRUE")),ABS('Per Diem Calc Tool'!$S52*0.75),IF($P52="TRUE",ABS('Per Diem Calc Tool'!$S52),""))</f>
        <v>#REF!</v>
      </c>
      <c r="Z52" s="170" t="e">
        <f>IF(AND(N52=0.75,($Q52="TRUE")),ABS('Per Diem Calc Tool'!$T52*0.75),IF($Q52="TRUE",ABS('Per Diem Calc Tool'!$T52),""))</f>
        <v>#REF!</v>
      </c>
    </row>
    <row r="53" spans="1:26" ht="15" customHeight="1">
      <c r="A53" s="32">
        <f>IF(M121=TRUE,A52+1,"")</f>
      </c>
      <c r="B53" s="228" t="e">
        <f>#REF!</f>
        <v>#REF!</v>
      </c>
      <c r="C53" s="228" t="e">
        <f>#REF!</f>
        <v>#REF!</v>
      </c>
      <c r="D53" s="228" t="e">
        <f>#REF!</f>
        <v>#REF!</v>
      </c>
      <c r="E53" s="33">
        <f>IF(M121=FALSE,0,+V121)</f>
        <v>0</v>
      </c>
      <c r="F53" s="208"/>
      <c r="G53" s="208"/>
      <c r="H53" s="208"/>
      <c r="I53" s="208"/>
      <c r="J53" s="37"/>
      <c r="K53" s="231" t="str">
        <f t="shared" si="4"/>
        <v>NO</v>
      </c>
      <c r="L53" s="188"/>
      <c r="N53" s="235"/>
      <c r="O53" s="236"/>
      <c r="P53" s="236"/>
      <c r="Q53" s="236"/>
      <c r="R53" s="237">
        <f t="shared" si="1"/>
        <v>0</v>
      </c>
      <c r="S53" s="237">
        <f t="shared" si="2"/>
        <v>0</v>
      </c>
      <c r="T53" s="237">
        <f t="shared" si="3"/>
        <v>0</v>
      </c>
      <c r="U53" s="238" t="e">
        <f>(VLOOKUP($P$9,Per_diem_table,1)*N53)-SUM((X53,Y53,Z53))</f>
        <v>#REF!</v>
      </c>
      <c r="V53" s="237"/>
      <c r="X53" s="170">
        <f>IF(AND(N53=0.75,($O53="TRUE")),ABS('Per Diem Calc Tool'!$R53*0.75),IF($O53="TRUE",ABS('Per Diem Calc Tool'!$R53),""))</f>
      </c>
      <c r="Y53" s="170">
        <f>IF(AND(N53=0.75,($P53="TRUE")),ABS('Per Diem Calc Tool'!$S53*0.75),IF($P53="TRUE",ABS('Per Diem Calc Tool'!$S53),""))</f>
      </c>
      <c r="Z53" s="170">
        <f>IF(AND(N53=0.75,($Q53="TRUE")),ABS('Per Diem Calc Tool'!$T53*0.75),IF($Q53="TRUE",ABS('Per Diem Calc Tool'!$T53),""))</f>
      </c>
    </row>
    <row r="54" spans="1:26" ht="15" customHeight="1">
      <c r="A54" s="32"/>
      <c r="B54" s="228"/>
      <c r="C54" s="228"/>
      <c r="D54" s="228"/>
      <c r="E54" s="33"/>
      <c r="F54" s="208"/>
      <c r="G54" s="208"/>
      <c r="H54" s="208"/>
      <c r="I54" s="208"/>
      <c r="J54" s="37"/>
      <c r="K54" s="231" t="str">
        <f t="shared" si="4"/>
        <v>NO</v>
      </c>
      <c r="L54" s="188"/>
      <c r="N54" s="235"/>
      <c r="O54" s="236"/>
      <c r="P54" s="236"/>
      <c r="Q54" s="236"/>
      <c r="R54" s="237">
        <f t="shared" si="1"/>
        <v>0</v>
      </c>
      <c r="S54" s="237">
        <f t="shared" si="2"/>
        <v>0</v>
      </c>
      <c r="T54" s="237">
        <f t="shared" si="3"/>
        <v>0</v>
      </c>
      <c r="U54" s="238" t="e">
        <f>(VLOOKUP($P$9,Per_diem_table,1)*N54)-SUM((X54,Y54,Z54))</f>
        <v>#REF!</v>
      </c>
      <c r="V54" s="237"/>
      <c r="X54" s="170">
        <f>IF(AND(N54=0.75,($O54="TRUE")),ABS('Per Diem Calc Tool'!$R54*0.75),IF($O54="TRUE",ABS('Per Diem Calc Tool'!$R54),""))</f>
      </c>
      <c r="Y54" s="170">
        <f>IF(AND(N54=0.75,($P54="TRUE")),ABS('Per Diem Calc Tool'!$S54*0.75),IF($P54="TRUE",ABS('Per Diem Calc Tool'!$S54),""))</f>
      </c>
      <c r="Z54" s="170">
        <f>IF(AND(N54=0.75,($Q54="TRUE")),ABS('Per Diem Calc Tool'!$T54*0.75),IF($Q54="TRUE",ABS('Per Diem Calc Tool'!$T54),""))</f>
      </c>
    </row>
    <row r="55" spans="1:26" ht="15" customHeight="1">
      <c r="A55" s="32"/>
      <c r="B55" s="228"/>
      <c r="C55" s="228"/>
      <c r="D55" s="228"/>
      <c r="E55" s="33"/>
      <c r="F55" s="208"/>
      <c r="G55" s="208"/>
      <c r="H55" s="208"/>
      <c r="I55" s="208"/>
      <c r="J55" s="37"/>
      <c r="K55" s="231" t="str">
        <f t="shared" si="4"/>
        <v>NO</v>
      </c>
      <c r="L55" s="188">
        <v>12</v>
      </c>
      <c r="M55" s="169" t="b">
        <f>+L55&lt;=$O$7</f>
        <v>0</v>
      </c>
      <c r="N55" s="235">
        <f>IF(L55=$O$7,0.75,1)</f>
        <v>1</v>
      </c>
      <c r="O55" s="236" t="e">
        <f>IF(B31="X","TRUE","FALSE")</f>
        <v>#REF!</v>
      </c>
      <c r="P55" s="236" t="e">
        <f>IF(C31="X","TRUE","FALSE")</f>
        <v>#REF!</v>
      </c>
      <c r="Q55" s="236" t="e">
        <f>IF(D31="X","TRUE","FALSE")</f>
        <v>#REF!</v>
      </c>
      <c r="R55" s="237" t="e">
        <f t="shared" si="1"/>
        <v>#REF!</v>
      </c>
      <c r="S55" s="237" t="e">
        <f t="shared" si="2"/>
        <v>#REF!</v>
      </c>
      <c r="T55" s="237" t="e">
        <f t="shared" si="3"/>
        <v>#REF!</v>
      </c>
      <c r="U55" s="238" t="e">
        <f>(VLOOKUP($P$9,Per_diem_table,1)*N55)-SUM((X55,Y55,Z55))</f>
        <v>#REF!</v>
      </c>
      <c r="V55" s="237" t="e">
        <f>IF(U55&lt;5,5,U55)</f>
        <v>#REF!</v>
      </c>
      <c r="X55" s="170" t="e">
        <f>IF(AND(N55=0.75,($O55="TRUE")),ABS('Per Diem Calc Tool'!$R55*0.75),IF($O55="TRUE",ABS('Per Diem Calc Tool'!$R55),""))</f>
        <v>#REF!</v>
      </c>
      <c r="Y55" s="170" t="e">
        <f>IF(AND(N55=0.75,($P55="TRUE")),ABS('Per Diem Calc Tool'!$S55*0.75),IF($P55="TRUE",ABS('Per Diem Calc Tool'!$S55),""))</f>
        <v>#REF!</v>
      </c>
      <c r="Z55" s="170" t="e">
        <f>IF(AND(N55=0.75,($Q55="TRUE")),ABS('Per Diem Calc Tool'!$T55*0.75),IF($Q55="TRUE",ABS('Per Diem Calc Tool'!$T55),""))</f>
        <v>#REF!</v>
      </c>
    </row>
    <row r="56" spans="1:26" ht="15" customHeight="1">
      <c r="A56" s="32"/>
      <c r="B56" s="228"/>
      <c r="C56" s="228"/>
      <c r="D56" s="228"/>
      <c r="E56" s="33"/>
      <c r="F56" s="208"/>
      <c r="G56" s="208"/>
      <c r="H56" s="208"/>
      <c r="I56" s="208"/>
      <c r="J56" s="37"/>
      <c r="K56" s="231" t="str">
        <f t="shared" si="4"/>
        <v>NO</v>
      </c>
      <c r="L56" s="188"/>
      <c r="N56" s="235"/>
      <c r="O56" s="236"/>
      <c r="P56" s="236"/>
      <c r="Q56" s="236"/>
      <c r="R56" s="237">
        <f t="shared" si="1"/>
        <v>0</v>
      </c>
      <c r="S56" s="237">
        <f t="shared" si="2"/>
        <v>0</v>
      </c>
      <c r="T56" s="237">
        <f t="shared" si="3"/>
        <v>0</v>
      </c>
      <c r="U56" s="238" t="e">
        <f>(VLOOKUP($P$9,Per_diem_table,1)*N56)-SUM((X56,Y56,Z56))</f>
        <v>#REF!</v>
      </c>
      <c r="V56" s="237"/>
      <c r="X56" s="170">
        <f>IF(AND(N56=0.75,($O56="TRUE")),ABS('Per Diem Calc Tool'!$R56*0.75),IF($O56="TRUE",ABS('Per Diem Calc Tool'!$R56),""))</f>
      </c>
      <c r="Y56" s="170">
        <f>IF(AND(N56=0.75,($P56="TRUE")),ABS('Per Diem Calc Tool'!$S56*0.75),IF($P56="TRUE",ABS('Per Diem Calc Tool'!$S56),""))</f>
      </c>
      <c r="Z56" s="170">
        <f>IF(AND(N56=0.75,($Q56="TRUE")),ABS('Per Diem Calc Tool'!$T56*0.75),IF($Q56="TRUE",ABS('Per Diem Calc Tool'!$T56),""))</f>
      </c>
    </row>
    <row r="57" spans="1:26" ht="15" customHeight="1">
      <c r="A57" s="32"/>
      <c r="B57" s="228"/>
      <c r="C57" s="228"/>
      <c r="D57" s="228"/>
      <c r="E57" s="33"/>
      <c r="F57" s="208"/>
      <c r="G57" s="208"/>
      <c r="H57" s="208"/>
      <c r="I57" s="208"/>
      <c r="J57" s="37"/>
      <c r="K57" s="231" t="str">
        <f t="shared" si="4"/>
        <v>NO</v>
      </c>
      <c r="L57" s="188"/>
      <c r="N57" s="235"/>
      <c r="O57" s="236"/>
      <c r="P57" s="236"/>
      <c r="Q57" s="236"/>
      <c r="R57" s="237">
        <f t="shared" si="1"/>
        <v>0</v>
      </c>
      <c r="S57" s="237">
        <f t="shared" si="2"/>
        <v>0</v>
      </c>
      <c r="T57" s="237">
        <f t="shared" si="3"/>
        <v>0</v>
      </c>
      <c r="U57" s="238" t="e">
        <f>(VLOOKUP($P$9,Per_diem_table,1)*N57)-SUM((X57,Y57,Z57))</f>
        <v>#REF!</v>
      </c>
      <c r="V57" s="237"/>
      <c r="X57" s="170">
        <f>IF(AND(N57=0.75,($O57="TRUE")),ABS('Per Diem Calc Tool'!$R57*0.75),IF($O57="TRUE",ABS('Per Diem Calc Tool'!$R57),""))</f>
      </c>
      <c r="Y57" s="170">
        <f>IF(AND(N57=0.75,($P57="TRUE")),ABS('Per Diem Calc Tool'!$S57*0.75),IF($P57="TRUE",ABS('Per Diem Calc Tool'!$S57),""))</f>
      </c>
      <c r="Z57" s="170">
        <f>IF(AND(N57=0.75,($Q57="TRUE")),ABS('Per Diem Calc Tool'!$T57*0.75),IF($Q57="TRUE",ABS('Per Diem Calc Tool'!$T57),""))</f>
      </c>
    </row>
    <row r="58" spans="1:26" ht="15" customHeight="1">
      <c r="A58" s="32"/>
      <c r="B58" s="228"/>
      <c r="C58" s="228"/>
      <c r="D58" s="228"/>
      <c r="E58" s="33"/>
      <c r="F58" s="208"/>
      <c r="G58" s="208"/>
      <c r="H58" s="208"/>
      <c r="I58" s="208"/>
      <c r="J58" s="37"/>
      <c r="K58" s="231" t="str">
        <f t="shared" si="4"/>
        <v>NO</v>
      </c>
      <c r="L58" s="188">
        <v>13</v>
      </c>
      <c r="M58" s="169" t="b">
        <f>+L58&lt;=$O$7</f>
        <v>0</v>
      </c>
      <c r="N58" s="235">
        <f>IF(L58=$O$7,0.75,1)</f>
        <v>1</v>
      </c>
      <c r="O58" s="236" t="e">
        <f>IF(B32="X","TRUE","FALSE")</f>
        <v>#REF!</v>
      </c>
      <c r="P58" s="236" t="e">
        <f>IF(C32="X","TRUE","FALSE")</f>
        <v>#REF!</v>
      </c>
      <c r="Q58" s="236" t="e">
        <f>IF(D32="X","TRUE","FALSE")</f>
        <v>#REF!</v>
      </c>
      <c r="R58" s="237" t="e">
        <f t="shared" si="1"/>
        <v>#REF!</v>
      </c>
      <c r="S58" s="237" t="e">
        <f t="shared" si="2"/>
        <v>#REF!</v>
      </c>
      <c r="T58" s="237" t="e">
        <f t="shared" si="3"/>
        <v>#REF!</v>
      </c>
      <c r="U58" s="238" t="e">
        <f>(VLOOKUP($P$9,Per_diem_table,1)*N58)-SUM((X58,Y58,Z58))</f>
        <v>#REF!</v>
      </c>
      <c r="V58" s="237" t="e">
        <f>IF(U58&lt;5,5,U58)</f>
        <v>#REF!</v>
      </c>
      <c r="X58" s="170" t="e">
        <f>IF(AND(N58=0.75,($O58="TRUE")),ABS('Per Diem Calc Tool'!$R58*0.75),IF($O58="TRUE",ABS('Per Diem Calc Tool'!$R58),""))</f>
        <v>#REF!</v>
      </c>
      <c r="Y58" s="170" t="e">
        <f>IF(AND(N58=0.75,($P58="TRUE")),ABS('Per Diem Calc Tool'!$S58*0.75),IF($P58="TRUE",ABS('Per Diem Calc Tool'!$S58),""))</f>
        <v>#REF!</v>
      </c>
      <c r="Z58" s="170" t="e">
        <f>IF(AND(N58=0.75,($Q58="TRUE")),ABS('Per Diem Calc Tool'!$T58*0.75),IF($Q58="TRUE",ABS('Per Diem Calc Tool'!$T58),""))</f>
        <v>#REF!</v>
      </c>
    </row>
    <row r="59" spans="1:26" ht="15" customHeight="1">
      <c r="A59" s="32"/>
      <c r="B59" s="228"/>
      <c r="C59" s="228"/>
      <c r="D59" s="228"/>
      <c r="E59" s="33"/>
      <c r="F59" s="208"/>
      <c r="G59" s="208"/>
      <c r="H59" s="208"/>
      <c r="I59" s="208"/>
      <c r="J59" s="37"/>
      <c r="K59" s="231" t="str">
        <f t="shared" si="4"/>
        <v>NO</v>
      </c>
      <c r="L59" s="188"/>
      <c r="N59" s="235"/>
      <c r="O59" s="236"/>
      <c r="P59" s="236"/>
      <c r="Q59" s="236"/>
      <c r="R59" s="237">
        <f t="shared" si="1"/>
        <v>0</v>
      </c>
      <c r="S59" s="237">
        <f t="shared" si="2"/>
        <v>0</v>
      </c>
      <c r="T59" s="237">
        <f t="shared" si="3"/>
        <v>0</v>
      </c>
      <c r="U59" s="238" t="e">
        <f>(VLOOKUP($P$9,Per_diem_table,1)*N59)-SUM((X59,Y59,Z59))</f>
        <v>#REF!</v>
      </c>
      <c r="V59" s="237"/>
      <c r="X59" s="170">
        <f>IF(AND(N59=0.75,($O59="TRUE")),ABS('Per Diem Calc Tool'!$R59*0.75),IF($O59="TRUE",ABS('Per Diem Calc Tool'!$R59),""))</f>
      </c>
      <c r="Y59" s="170">
        <f>IF(AND(N59=0.75,($P59="TRUE")),ABS('Per Diem Calc Tool'!$S59*0.75),IF($P59="TRUE",ABS('Per Diem Calc Tool'!$S59),""))</f>
      </c>
      <c r="Z59" s="170">
        <f>IF(AND(N59=0.75,($Q59="TRUE")),ABS('Per Diem Calc Tool'!$T59*0.75),IF($Q59="TRUE",ABS('Per Diem Calc Tool'!$T59),""))</f>
      </c>
    </row>
    <row r="60" spans="1:26" ht="15" customHeight="1">
      <c r="A60" s="32"/>
      <c r="B60" s="228"/>
      <c r="C60" s="228"/>
      <c r="D60" s="228"/>
      <c r="E60" s="33"/>
      <c r="F60" s="208"/>
      <c r="G60" s="208"/>
      <c r="H60" s="208"/>
      <c r="I60" s="208"/>
      <c r="J60" s="37"/>
      <c r="K60" s="231" t="str">
        <f t="shared" si="4"/>
        <v>NO</v>
      </c>
      <c r="L60" s="188"/>
      <c r="N60" s="235"/>
      <c r="O60" s="236"/>
      <c r="P60" s="236"/>
      <c r="Q60" s="236"/>
      <c r="R60" s="237">
        <f t="shared" si="1"/>
        <v>0</v>
      </c>
      <c r="S60" s="237">
        <f t="shared" si="2"/>
        <v>0</v>
      </c>
      <c r="T60" s="237">
        <f t="shared" si="3"/>
        <v>0</v>
      </c>
      <c r="U60" s="238" t="e">
        <f>(VLOOKUP($P$9,Per_diem_table,1)*N60)-SUM((X60,Y60,Z60))</f>
        <v>#REF!</v>
      </c>
      <c r="V60" s="237"/>
      <c r="X60" s="170">
        <f>IF(AND(N60=0.75,($O60="TRUE")),ABS('Per Diem Calc Tool'!$R60*0.75),IF($O60="TRUE",ABS('Per Diem Calc Tool'!$R60),""))</f>
      </c>
      <c r="Y60" s="170">
        <f>IF(AND(N60=0.75,($P60="TRUE")),ABS('Per Diem Calc Tool'!$S60*0.75),IF($P60="TRUE",ABS('Per Diem Calc Tool'!$S60),""))</f>
      </c>
      <c r="Z60" s="170">
        <f>IF(AND(N60=0.75,($Q60="TRUE")),ABS('Per Diem Calc Tool'!$T60*0.75),IF($Q60="TRUE",ABS('Per Diem Calc Tool'!$T60),""))</f>
      </c>
    </row>
    <row r="61" spans="1:26" ht="15" customHeight="1">
      <c r="A61" s="32"/>
      <c r="B61" s="228"/>
      <c r="C61" s="228"/>
      <c r="D61" s="228"/>
      <c r="E61" s="33"/>
      <c r="F61" s="208"/>
      <c r="G61" s="208"/>
      <c r="H61" s="208"/>
      <c r="I61" s="208"/>
      <c r="J61" s="37"/>
      <c r="K61" s="231" t="str">
        <f t="shared" si="4"/>
        <v>NO</v>
      </c>
      <c r="L61" s="188">
        <v>14</v>
      </c>
      <c r="M61" s="169" t="b">
        <f>+L61&lt;=$O$7</f>
        <v>0</v>
      </c>
      <c r="N61" s="235">
        <f>IF(L61=$O$7,0.75,1)</f>
        <v>1</v>
      </c>
      <c r="O61" s="236" t="e">
        <f>IF(B33="X","TRUE","FALSE")</f>
        <v>#REF!</v>
      </c>
      <c r="P61" s="236" t="e">
        <f>IF(C33="X","TRUE","FALSE")</f>
        <v>#REF!</v>
      </c>
      <c r="Q61" s="236" t="e">
        <f>IF(D33="X","TRUE","FALSE")</f>
        <v>#REF!</v>
      </c>
      <c r="R61" s="237" t="e">
        <f t="shared" si="1"/>
        <v>#REF!</v>
      </c>
      <c r="S61" s="237" t="e">
        <f t="shared" si="2"/>
        <v>#REF!</v>
      </c>
      <c r="T61" s="237" t="e">
        <f t="shared" si="3"/>
        <v>#REF!</v>
      </c>
      <c r="U61" s="238" t="e">
        <f>(VLOOKUP($P$9,Per_diem_table,1)*N61)-SUM((X61,Y61,Z61))</f>
        <v>#REF!</v>
      </c>
      <c r="V61" s="237" t="e">
        <f>IF(U61&lt;5,5,U61)</f>
        <v>#REF!</v>
      </c>
      <c r="X61" s="170" t="e">
        <f>IF(AND(N61=0.75,($O61="TRUE")),ABS('Per Diem Calc Tool'!$R61*0.75),IF($O61="TRUE",ABS('Per Diem Calc Tool'!$R61),""))</f>
        <v>#REF!</v>
      </c>
      <c r="Y61" s="170" t="e">
        <f>IF(AND(N61=0.75,($P61="TRUE")),ABS('Per Diem Calc Tool'!$S61*0.75),IF($P61="TRUE",ABS('Per Diem Calc Tool'!$S61),""))</f>
        <v>#REF!</v>
      </c>
      <c r="Z61" s="170" t="e">
        <f>IF(AND(N61=0.75,($Q61="TRUE")),ABS('Per Diem Calc Tool'!$T61*0.75),IF($Q61="TRUE",ABS('Per Diem Calc Tool'!$T61),""))</f>
        <v>#REF!</v>
      </c>
    </row>
    <row r="62" spans="1:26" ht="15" customHeight="1">
      <c r="A62" s="32"/>
      <c r="B62" s="228"/>
      <c r="C62" s="228"/>
      <c r="D62" s="228"/>
      <c r="E62" s="33"/>
      <c r="F62" s="208"/>
      <c r="G62" s="208"/>
      <c r="H62" s="208"/>
      <c r="I62" s="208"/>
      <c r="J62" s="37"/>
      <c r="K62" s="231" t="str">
        <f t="shared" si="4"/>
        <v>NO</v>
      </c>
      <c r="L62" s="188"/>
      <c r="N62" s="235"/>
      <c r="O62" s="236"/>
      <c r="P62" s="236"/>
      <c r="Q62" s="236"/>
      <c r="R62" s="237">
        <f t="shared" si="1"/>
        <v>0</v>
      </c>
      <c r="S62" s="237">
        <f t="shared" si="2"/>
        <v>0</v>
      </c>
      <c r="T62" s="237">
        <f t="shared" si="3"/>
        <v>0</v>
      </c>
      <c r="U62" s="238" t="e">
        <f>(VLOOKUP($P$9,Per_diem_table,1)*N62)-SUM((X62,Y62,Z62))</f>
        <v>#REF!</v>
      </c>
      <c r="V62" s="237"/>
      <c r="X62" s="170">
        <f>IF(AND(N62=0.75,($O62="TRUE")),ABS('Per Diem Calc Tool'!$R62*0.75),IF($O62="TRUE",ABS('Per Diem Calc Tool'!$R62),""))</f>
      </c>
      <c r="Y62" s="170">
        <f>IF(AND(N62=0.75,($P62="TRUE")),ABS('Per Diem Calc Tool'!$S62*0.75),IF($P62="TRUE",ABS('Per Diem Calc Tool'!$S62),""))</f>
      </c>
      <c r="Z62" s="170">
        <f>IF(AND(N62=0.75,($Q62="TRUE")),ABS('Per Diem Calc Tool'!$T62*0.75),IF($Q62="TRUE",ABS('Per Diem Calc Tool'!$T62),""))</f>
      </c>
    </row>
    <row r="63" spans="1:26" ht="15" customHeight="1">
      <c r="A63" s="32"/>
      <c r="B63" s="228"/>
      <c r="C63" s="228"/>
      <c r="D63" s="228"/>
      <c r="E63" s="33"/>
      <c r="F63" s="208"/>
      <c r="G63" s="208"/>
      <c r="H63" s="208"/>
      <c r="I63" s="208"/>
      <c r="J63" s="37"/>
      <c r="K63" s="231" t="str">
        <f t="shared" si="4"/>
        <v>NO</v>
      </c>
      <c r="L63" s="188"/>
      <c r="N63" s="235"/>
      <c r="O63" s="236"/>
      <c r="P63" s="236"/>
      <c r="Q63" s="236"/>
      <c r="R63" s="237">
        <f t="shared" si="1"/>
        <v>0</v>
      </c>
      <c r="S63" s="237">
        <f t="shared" si="2"/>
        <v>0</v>
      </c>
      <c r="T63" s="237">
        <f t="shared" si="3"/>
        <v>0</v>
      </c>
      <c r="U63" s="238" t="e">
        <f>(VLOOKUP($P$9,Per_diem_table,1)*N63)-SUM((X63,Y63,Z63))</f>
        <v>#REF!</v>
      </c>
      <c r="V63" s="237"/>
      <c r="X63" s="170">
        <f>IF(AND(N63=0.75,($O63="TRUE")),ABS('Per Diem Calc Tool'!$R63*0.75),IF($O63="TRUE",ABS('Per Diem Calc Tool'!$R63),""))</f>
      </c>
      <c r="Y63" s="170">
        <f>IF(AND(N63=0.75,($P63="TRUE")),ABS('Per Diem Calc Tool'!$S63*0.75),IF($P63="TRUE",ABS('Per Diem Calc Tool'!$S63),""))</f>
      </c>
      <c r="Z63" s="170">
        <f>IF(AND(N63=0.75,($Q63="TRUE")),ABS('Per Diem Calc Tool'!$T63*0.75),IF($Q63="TRUE",ABS('Per Diem Calc Tool'!$T63),""))</f>
      </c>
    </row>
    <row r="64" spans="1:26" ht="15" customHeight="1">
      <c r="A64" s="32"/>
      <c r="B64" s="228"/>
      <c r="C64" s="228"/>
      <c r="D64" s="228"/>
      <c r="E64" s="33"/>
      <c r="F64" s="208"/>
      <c r="G64" s="208"/>
      <c r="H64" s="208"/>
      <c r="I64" s="208"/>
      <c r="J64" s="37"/>
      <c r="K64" s="231" t="str">
        <f t="shared" si="4"/>
        <v>NO</v>
      </c>
      <c r="L64" s="188">
        <v>15</v>
      </c>
      <c r="M64" s="169" t="b">
        <f>+L64&lt;=$O$7</f>
        <v>0</v>
      </c>
      <c r="N64" s="235">
        <f>IF(L64=$O$7,0.75,1)</f>
        <v>1</v>
      </c>
      <c r="O64" s="236" t="e">
        <f>IF(B34="X","TRUE","FALSE")</f>
        <v>#REF!</v>
      </c>
      <c r="P64" s="236" t="e">
        <f>IF(C34="X","TRUE","FALSE")</f>
        <v>#REF!</v>
      </c>
      <c r="Q64" s="236" t="e">
        <f>IF(D34="X","TRUE","FALSE")</f>
        <v>#REF!</v>
      </c>
      <c r="R64" s="237" t="e">
        <f t="shared" si="1"/>
        <v>#REF!</v>
      </c>
      <c r="S64" s="237" t="e">
        <f t="shared" si="2"/>
        <v>#REF!</v>
      </c>
      <c r="T64" s="237" t="e">
        <f t="shared" si="3"/>
        <v>#REF!</v>
      </c>
      <c r="U64" s="238" t="e">
        <f>(VLOOKUP($P$9,Per_diem_table,1)*N64)-SUM((X64,Y64,Z64))</f>
        <v>#REF!</v>
      </c>
      <c r="V64" s="237" t="e">
        <f>IF(U64&lt;5,5,U64)</f>
        <v>#REF!</v>
      </c>
      <c r="X64" s="170" t="e">
        <f>IF(AND(N64=0.75,($O64="TRUE")),ABS('Per Diem Calc Tool'!$R64*0.75),IF($O64="TRUE",ABS('Per Diem Calc Tool'!$R64),""))</f>
        <v>#REF!</v>
      </c>
      <c r="Y64" s="170" t="e">
        <f>IF(AND(N64=0.75,($P64="TRUE")),ABS('Per Diem Calc Tool'!$S64*0.75),IF($P64="TRUE",ABS('Per Diem Calc Tool'!$S64),""))</f>
        <v>#REF!</v>
      </c>
      <c r="Z64" s="170" t="e">
        <f>IF(AND(N64=0.75,($Q64="TRUE")),ABS('Per Diem Calc Tool'!$T64*0.75),IF($Q64="TRUE",ABS('Per Diem Calc Tool'!$T64),""))</f>
        <v>#REF!</v>
      </c>
    </row>
    <row r="65" spans="1:26" ht="15" customHeight="1">
      <c r="A65" s="32"/>
      <c r="B65" s="228"/>
      <c r="C65" s="228"/>
      <c r="D65" s="228"/>
      <c r="E65" s="33"/>
      <c r="F65" s="208"/>
      <c r="G65" s="208"/>
      <c r="H65" s="208"/>
      <c r="I65" s="208"/>
      <c r="J65" s="37"/>
      <c r="K65" s="231" t="str">
        <f t="shared" si="4"/>
        <v>NO</v>
      </c>
      <c r="L65" s="188"/>
      <c r="N65" s="235"/>
      <c r="O65" s="236"/>
      <c r="P65" s="236"/>
      <c r="Q65" s="236"/>
      <c r="R65" s="237">
        <f t="shared" si="1"/>
        <v>0</v>
      </c>
      <c r="S65" s="237">
        <f t="shared" si="2"/>
        <v>0</v>
      </c>
      <c r="T65" s="237">
        <f t="shared" si="3"/>
        <v>0</v>
      </c>
      <c r="U65" s="238" t="e">
        <f>(VLOOKUP($P$9,Per_diem_table,1)*N65)-SUM((X65,Y65,Z65))</f>
        <v>#REF!</v>
      </c>
      <c r="V65" s="237"/>
      <c r="X65" s="170">
        <f>IF(AND(N65=0.75,($O65="TRUE")),ABS('Per Diem Calc Tool'!$R65*0.75),IF($O65="TRUE",ABS('Per Diem Calc Tool'!$R65),""))</f>
      </c>
      <c r="Y65" s="170">
        <f>IF(AND(N65=0.75,($P65="TRUE")),ABS('Per Diem Calc Tool'!$S65*0.75),IF($P65="TRUE",ABS('Per Diem Calc Tool'!$S65),""))</f>
      </c>
      <c r="Z65" s="170">
        <f>IF(AND(N65=0.75,($Q65="TRUE")),ABS('Per Diem Calc Tool'!$T65*0.75),IF($Q65="TRUE",ABS('Per Diem Calc Tool'!$T65),""))</f>
      </c>
    </row>
    <row r="66" spans="1:26" ht="15" customHeight="1">
      <c r="A66" s="32"/>
      <c r="B66" s="228"/>
      <c r="C66" s="228"/>
      <c r="D66" s="228"/>
      <c r="E66" s="33"/>
      <c r="F66" s="208"/>
      <c r="G66" s="208"/>
      <c r="H66" s="208"/>
      <c r="I66" s="208"/>
      <c r="J66" s="37"/>
      <c r="K66" s="231" t="str">
        <f t="shared" si="4"/>
        <v>NO</v>
      </c>
      <c r="L66" s="188"/>
      <c r="N66" s="235"/>
      <c r="O66" s="236"/>
      <c r="P66" s="236"/>
      <c r="Q66" s="236"/>
      <c r="R66" s="237">
        <f t="shared" si="1"/>
        <v>0</v>
      </c>
      <c r="S66" s="237">
        <f t="shared" si="2"/>
        <v>0</v>
      </c>
      <c r="T66" s="237">
        <f t="shared" si="3"/>
        <v>0</v>
      </c>
      <c r="U66" s="238" t="e">
        <f>(VLOOKUP($P$9,Per_diem_table,1)*N66)-SUM((X66,Y66,Z66))</f>
        <v>#REF!</v>
      </c>
      <c r="V66" s="237"/>
      <c r="X66" s="170">
        <f>IF(AND(N66=0.75,($O66="TRUE")),ABS('Per Diem Calc Tool'!$R66*0.75),IF($O66="TRUE",ABS('Per Diem Calc Tool'!$R66),""))</f>
      </c>
      <c r="Y66" s="170">
        <f>IF(AND(N66=0.75,($P66="TRUE")),ABS('Per Diem Calc Tool'!$S66*0.75),IF($P66="TRUE",ABS('Per Diem Calc Tool'!$S66),""))</f>
      </c>
      <c r="Z66" s="170">
        <f>IF(AND(N66=0.75,($Q66="TRUE")),ABS('Per Diem Calc Tool'!$T66*0.75),IF($Q66="TRUE",ABS('Per Diem Calc Tool'!$T66),""))</f>
      </c>
    </row>
    <row r="67" spans="1:26" ht="15" customHeight="1">
      <c r="A67" s="32"/>
      <c r="B67" s="228"/>
      <c r="C67" s="228"/>
      <c r="D67" s="228"/>
      <c r="E67" s="33"/>
      <c r="F67" s="208"/>
      <c r="G67" s="208"/>
      <c r="H67" s="208"/>
      <c r="I67" s="208"/>
      <c r="J67" s="37"/>
      <c r="K67" s="231" t="str">
        <f t="shared" si="4"/>
        <v>NO</v>
      </c>
      <c r="L67" s="188">
        <v>16</v>
      </c>
      <c r="M67" s="169" t="b">
        <f>+L67&lt;=$O$7</f>
        <v>0</v>
      </c>
      <c r="N67" s="235">
        <f>IF(L67=$O$7,0.75,1)</f>
        <v>1</v>
      </c>
      <c r="O67" s="236" t="e">
        <f>IF(B35="X","TRUE","FALSE")</f>
        <v>#REF!</v>
      </c>
      <c r="P67" s="236" t="e">
        <f>IF(C35="X","TRUE","FALSE")</f>
        <v>#REF!</v>
      </c>
      <c r="Q67" s="236" t="e">
        <f>IF(D35="X","TRUE","FALSE")</f>
        <v>#REF!</v>
      </c>
      <c r="R67" s="237" t="e">
        <f t="shared" si="1"/>
        <v>#REF!</v>
      </c>
      <c r="S67" s="237" t="e">
        <f t="shared" si="2"/>
        <v>#REF!</v>
      </c>
      <c r="T67" s="237" t="e">
        <f t="shared" si="3"/>
        <v>#REF!</v>
      </c>
      <c r="U67" s="238" t="e">
        <f>(VLOOKUP($P$9,Per_diem_table,1)*N67)-SUM((X67,Y67,Z67))</f>
        <v>#REF!</v>
      </c>
      <c r="V67" s="237" t="e">
        <f>IF(U67&lt;5,5,U67)</f>
        <v>#REF!</v>
      </c>
      <c r="X67" s="170" t="e">
        <f>IF(AND(N67=0.75,($O67="TRUE")),ABS('Per Diem Calc Tool'!$R67*0.75),IF($O67="TRUE",ABS('Per Diem Calc Tool'!$R67),""))</f>
        <v>#REF!</v>
      </c>
      <c r="Y67" s="170" t="e">
        <f>IF(AND(N67=0.75,($P67="TRUE")),ABS('Per Diem Calc Tool'!$S67*0.75),IF($P67="TRUE",ABS('Per Diem Calc Tool'!$S67),""))</f>
        <v>#REF!</v>
      </c>
      <c r="Z67" s="170" t="e">
        <f>IF(AND(N67=0.75,($Q67="TRUE")),ABS('Per Diem Calc Tool'!$T67*0.75),IF($Q67="TRUE",ABS('Per Diem Calc Tool'!$T67),""))</f>
        <v>#REF!</v>
      </c>
    </row>
    <row r="68" spans="1:26" ht="15" customHeight="1">
      <c r="A68" s="32"/>
      <c r="B68" s="228"/>
      <c r="C68" s="228"/>
      <c r="D68" s="228"/>
      <c r="E68" s="33"/>
      <c r="F68" s="208"/>
      <c r="G68" s="208"/>
      <c r="H68" s="208"/>
      <c r="I68" s="208"/>
      <c r="J68" s="37"/>
      <c r="K68" s="231" t="str">
        <f t="shared" si="4"/>
        <v>NO</v>
      </c>
      <c r="L68" s="188"/>
      <c r="N68" s="235"/>
      <c r="O68" s="236"/>
      <c r="P68" s="236"/>
      <c r="Q68" s="236"/>
      <c r="R68" s="237">
        <f t="shared" si="1"/>
        <v>0</v>
      </c>
      <c r="S68" s="237">
        <f t="shared" si="2"/>
        <v>0</v>
      </c>
      <c r="T68" s="237">
        <f t="shared" si="3"/>
        <v>0</v>
      </c>
      <c r="U68" s="238" t="e">
        <f>(VLOOKUP($P$9,Per_diem_table,1)*N68)-SUM((X68,Y68,Z68))</f>
        <v>#REF!</v>
      </c>
      <c r="V68" s="237"/>
      <c r="X68" s="170">
        <f>IF(AND(N68=0.75,($O68="TRUE")),ABS('Per Diem Calc Tool'!$R68*0.75),IF($O68="TRUE",ABS('Per Diem Calc Tool'!$R68),""))</f>
      </c>
      <c r="Y68" s="170">
        <f>IF(AND(N68=0.75,($P68="TRUE")),ABS('Per Diem Calc Tool'!$S68*0.75),IF($P68="TRUE",ABS('Per Diem Calc Tool'!$S68),""))</f>
      </c>
      <c r="Z68" s="170">
        <f>IF(AND(N68=0.75,($Q68="TRUE")),ABS('Per Diem Calc Tool'!$T68*0.75),IF($Q68="TRUE",ABS('Per Diem Calc Tool'!$T68),""))</f>
      </c>
    </row>
    <row r="69" spans="1:26" ht="15" customHeight="1">
      <c r="A69" s="32"/>
      <c r="B69" s="228"/>
      <c r="C69" s="228"/>
      <c r="D69" s="228"/>
      <c r="E69" s="33"/>
      <c r="F69" s="208"/>
      <c r="G69" s="208"/>
      <c r="H69" s="208"/>
      <c r="I69" s="208"/>
      <c r="J69" s="37"/>
      <c r="K69" s="231" t="str">
        <f t="shared" si="4"/>
        <v>NO</v>
      </c>
      <c r="L69" s="188"/>
      <c r="N69" s="235"/>
      <c r="O69" s="236"/>
      <c r="P69" s="236"/>
      <c r="Q69" s="236"/>
      <c r="R69" s="237">
        <f t="shared" si="1"/>
        <v>0</v>
      </c>
      <c r="S69" s="237">
        <f t="shared" si="2"/>
        <v>0</v>
      </c>
      <c r="T69" s="237">
        <f t="shared" si="3"/>
        <v>0</v>
      </c>
      <c r="U69" s="238" t="e">
        <f>(VLOOKUP($P$9,Per_diem_table,1)*N69)-SUM((X69,Y69,Z69))</f>
        <v>#REF!</v>
      </c>
      <c r="V69" s="237"/>
      <c r="X69" s="170">
        <f>IF(AND(N69=0.75,($O69="TRUE")),ABS('Per Diem Calc Tool'!$R69*0.75),IF($O69="TRUE",ABS('Per Diem Calc Tool'!$R69),""))</f>
      </c>
      <c r="Y69" s="170">
        <f>IF(AND(N69=0.75,($P69="TRUE")),ABS('Per Diem Calc Tool'!$S69*0.75),IF($P69="TRUE",ABS('Per Diem Calc Tool'!$S69),""))</f>
      </c>
      <c r="Z69" s="170">
        <f>IF(AND(N69=0.75,($Q69="TRUE")),ABS('Per Diem Calc Tool'!$T69*0.75),IF($Q69="TRUE",ABS('Per Diem Calc Tool'!$T69),""))</f>
      </c>
    </row>
    <row r="70" spans="1:26" ht="15" customHeight="1">
      <c r="A70" s="32"/>
      <c r="B70" s="228"/>
      <c r="C70" s="228"/>
      <c r="D70" s="228"/>
      <c r="E70" s="33"/>
      <c r="F70" s="208"/>
      <c r="G70" s="208"/>
      <c r="H70" s="208"/>
      <c r="I70" s="208"/>
      <c r="J70" s="37"/>
      <c r="K70" s="231" t="str">
        <f t="shared" si="4"/>
        <v>NO</v>
      </c>
      <c r="L70" s="188">
        <v>17</v>
      </c>
      <c r="M70" s="169" t="b">
        <f>+L70&lt;=$O$7</f>
        <v>0</v>
      </c>
      <c r="N70" s="235">
        <f>IF(L70=$O$7,0.75,1)</f>
        <v>1</v>
      </c>
      <c r="O70" s="236" t="e">
        <f>IF(B36="X","TRUE","FALSE")</f>
        <v>#REF!</v>
      </c>
      <c r="P70" s="236" t="e">
        <f>IF(C36="X","TRUE","FALSE")</f>
        <v>#REF!</v>
      </c>
      <c r="Q70" s="236" t="e">
        <f>IF(D36="X","TRUE","FALSE")</f>
        <v>#REF!</v>
      </c>
      <c r="R70" s="237" t="e">
        <f t="shared" si="1"/>
        <v>#REF!</v>
      </c>
      <c r="S70" s="237" t="e">
        <f t="shared" si="2"/>
        <v>#REF!</v>
      </c>
      <c r="T70" s="237" t="e">
        <f t="shared" si="3"/>
        <v>#REF!</v>
      </c>
      <c r="U70" s="238" t="e">
        <f>(VLOOKUP($P$9,Per_diem_table,1)*N70)-SUM((X70,Y70,Z70))</f>
        <v>#REF!</v>
      </c>
      <c r="V70" s="237" t="e">
        <f>IF(U70&lt;5,5,U70)</f>
        <v>#REF!</v>
      </c>
      <c r="X70" s="170" t="e">
        <f>IF(AND(N70=0.75,($O70="TRUE")),ABS('Per Diem Calc Tool'!$R70*0.75),IF($O70="TRUE",ABS('Per Diem Calc Tool'!$R70),""))</f>
        <v>#REF!</v>
      </c>
      <c r="Y70" s="170" t="e">
        <f>IF(AND(N70=0.75,($P70="TRUE")),ABS('Per Diem Calc Tool'!$S70*0.75),IF($P70="TRUE",ABS('Per Diem Calc Tool'!$S70),""))</f>
        <v>#REF!</v>
      </c>
      <c r="Z70" s="170" t="e">
        <f>IF(AND(N70=0.75,($Q70="TRUE")),ABS('Per Diem Calc Tool'!$T70*0.75),IF($Q70="TRUE",ABS('Per Diem Calc Tool'!$T70),""))</f>
        <v>#REF!</v>
      </c>
    </row>
    <row r="71" spans="1:26" ht="15" customHeight="1">
      <c r="A71" s="32"/>
      <c r="B71" s="228"/>
      <c r="C71" s="228"/>
      <c r="D71" s="228"/>
      <c r="E71" s="33"/>
      <c r="F71" s="208"/>
      <c r="G71" s="208"/>
      <c r="H71" s="208"/>
      <c r="I71" s="208"/>
      <c r="J71" s="37"/>
      <c r="K71" s="231" t="str">
        <f t="shared" si="4"/>
        <v>NO</v>
      </c>
      <c r="L71" s="188"/>
      <c r="N71" s="235"/>
      <c r="O71" s="236"/>
      <c r="P71" s="236"/>
      <c r="Q71" s="236"/>
      <c r="R71" s="237">
        <f t="shared" si="1"/>
        <v>0</v>
      </c>
      <c r="S71" s="237">
        <f t="shared" si="2"/>
        <v>0</v>
      </c>
      <c r="T71" s="237">
        <f t="shared" si="3"/>
        <v>0</v>
      </c>
      <c r="U71" s="238" t="e">
        <f>(VLOOKUP($P$9,Per_diem_table,1)*N71)-SUM((X71,Y71,Z71))</f>
        <v>#REF!</v>
      </c>
      <c r="V71" s="237"/>
      <c r="X71" s="170">
        <f>IF(AND(N71=0.75,($O71="TRUE")),ABS('Per Diem Calc Tool'!$R71*0.75),IF($O71="TRUE",ABS('Per Diem Calc Tool'!$R71),""))</f>
      </c>
      <c r="Y71" s="170">
        <f>IF(AND(N71=0.75,($P71="TRUE")),ABS('Per Diem Calc Tool'!$S71*0.75),IF($P71="TRUE",ABS('Per Diem Calc Tool'!$S71),""))</f>
      </c>
      <c r="Z71" s="170">
        <f>IF(AND(N71=0.75,($Q71="TRUE")),ABS('Per Diem Calc Tool'!$T71*0.75),IF($Q71="TRUE",ABS('Per Diem Calc Tool'!$T71),""))</f>
      </c>
    </row>
    <row r="72" spans="1:26" ht="15" customHeight="1">
      <c r="A72" s="32"/>
      <c r="B72" s="228"/>
      <c r="C72" s="228"/>
      <c r="D72" s="228"/>
      <c r="E72" s="33"/>
      <c r="F72" s="208"/>
      <c r="G72" s="208"/>
      <c r="H72" s="208"/>
      <c r="I72" s="208"/>
      <c r="J72" s="37"/>
      <c r="K72" s="231" t="str">
        <f t="shared" si="4"/>
        <v>NO</v>
      </c>
      <c r="L72" s="188"/>
      <c r="N72" s="235"/>
      <c r="O72" s="236"/>
      <c r="P72" s="236"/>
      <c r="Q72" s="236"/>
      <c r="R72" s="237">
        <f t="shared" si="1"/>
        <v>0</v>
      </c>
      <c r="S72" s="237">
        <f t="shared" si="2"/>
        <v>0</v>
      </c>
      <c r="T72" s="237">
        <f t="shared" si="3"/>
        <v>0</v>
      </c>
      <c r="U72" s="238" t="e">
        <f>(VLOOKUP($P$9,Per_diem_table,1)*N72)-SUM((X72,Y72,Z72))</f>
        <v>#REF!</v>
      </c>
      <c r="V72" s="237"/>
      <c r="X72" s="170">
        <f>IF(AND(N72=0.75,($O72="TRUE")),ABS('Per Diem Calc Tool'!$R72*0.75),IF($O72="TRUE",ABS('Per Diem Calc Tool'!$R72),""))</f>
      </c>
      <c r="Y72" s="170">
        <f>IF(AND(N72=0.75,($P72="TRUE")),ABS('Per Diem Calc Tool'!$S72*0.75),IF($P72="TRUE",ABS('Per Diem Calc Tool'!$S72),""))</f>
      </c>
      <c r="Z72" s="170">
        <f>IF(AND(N72=0.75,($Q72="TRUE")),ABS('Per Diem Calc Tool'!$T72*0.75),IF($Q72="TRUE",ABS('Per Diem Calc Tool'!$T72),""))</f>
      </c>
    </row>
    <row r="73" spans="1:26" ht="15" customHeight="1">
      <c r="A73" s="32"/>
      <c r="B73" s="228"/>
      <c r="C73" s="228"/>
      <c r="D73" s="228"/>
      <c r="E73" s="33"/>
      <c r="F73" s="208"/>
      <c r="G73" s="208"/>
      <c r="H73" s="208"/>
      <c r="I73" s="208"/>
      <c r="J73" s="37"/>
      <c r="K73" s="231" t="str">
        <f t="shared" si="4"/>
        <v>NO</v>
      </c>
      <c r="L73" s="188">
        <v>18</v>
      </c>
      <c r="M73" s="169" t="b">
        <f>+L73&lt;=$O$7</f>
        <v>0</v>
      </c>
      <c r="N73" s="235">
        <f>IF(L73=$O$7,0.75,1)</f>
        <v>1</v>
      </c>
      <c r="O73" s="236" t="e">
        <f>IF(B37="X","TRUE","FALSE")</f>
        <v>#REF!</v>
      </c>
      <c r="P73" s="236" t="e">
        <f>IF(C37="X","TRUE","FALSE")</f>
        <v>#REF!</v>
      </c>
      <c r="Q73" s="236" t="e">
        <f>IF(D37="X","TRUE","FALSE")</f>
        <v>#REF!</v>
      </c>
      <c r="R73" s="237" t="e">
        <f t="shared" si="1"/>
        <v>#REF!</v>
      </c>
      <c r="S73" s="237" t="e">
        <f t="shared" si="2"/>
        <v>#REF!</v>
      </c>
      <c r="T73" s="237" t="e">
        <f t="shared" si="3"/>
        <v>#REF!</v>
      </c>
      <c r="U73" s="238" t="e">
        <f>(VLOOKUP($P$9,Per_diem_table,1)*N73)-SUM((X73,Y73,Z73))</f>
        <v>#REF!</v>
      </c>
      <c r="V73" s="237" t="e">
        <f>IF(U73&lt;5,5,U73)</f>
        <v>#REF!</v>
      </c>
      <c r="X73" s="170" t="e">
        <f>IF(AND(N73=0.75,($O73="TRUE")),ABS('Per Diem Calc Tool'!$R73*0.75),IF($O73="TRUE",ABS('Per Diem Calc Tool'!$R73),""))</f>
        <v>#REF!</v>
      </c>
      <c r="Y73" s="170" t="e">
        <f>IF(AND(N73=0.75,($P73="TRUE")),ABS('Per Diem Calc Tool'!$S73*0.75),IF($P73="TRUE",ABS('Per Diem Calc Tool'!$S73),""))</f>
        <v>#REF!</v>
      </c>
      <c r="Z73" s="170" t="e">
        <f>IF(AND(N73=0.75,($Q73="TRUE")),ABS('Per Diem Calc Tool'!$T73*0.75),IF($Q73="TRUE",ABS('Per Diem Calc Tool'!$T73),""))</f>
        <v>#REF!</v>
      </c>
    </row>
    <row r="74" spans="1:26" ht="15" customHeight="1">
      <c r="A74" s="32"/>
      <c r="B74" s="228"/>
      <c r="C74" s="228"/>
      <c r="D74" s="228"/>
      <c r="E74" s="33"/>
      <c r="F74" s="208"/>
      <c r="G74" s="208"/>
      <c r="H74" s="208"/>
      <c r="I74" s="208"/>
      <c r="J74" s="37"/>
      <c r="K74" s="231" t="str">
        <f t="shared" si="4"/>
        <v>NO</v>
      </c>
      <c r="L74" s="188"/>
      <c r="N74" s="235"/>
      <c r="O74" s="236"/>
      <c r="P74" s="236"/>
      <c r="Q74" s="236"/>
      <c r="R74" s="237">
        <f t="shared" si="1"/>
        <v>0</v>
      </c>
      <c r="S74" s="237">
        <f t="shared" si="2"/>
        <v>0</v>
      </c>
      <c r="T74" s="237">
        <f t="shared" si="3"/>
        <v>0</v>
      </c>
      <c r="U74" s="238" t="e">
        <f>(VLOOKUP($P$9,Per_diem_table,1)*N74)-SUM((X74,Y74,Z74))</f>
        <v>#REF!</v>
      </c>
      <c r="V74" s="237"/>
      <c r="X74" s="170">
        <f>IF(AND(N74=0.75,($O74="TRUE")),ABS('Per Diem Calc Tool'!$R74*0.75),IF($O74="TRUE",ABS('Per Diem Calc Tool'!$R74),""))</f>
      </c>
      <c r="Y74" s="170">
        <f>IF(AND(N74=0.75,($P74="TRUE")),ABS('Per Diem Calc Tool'!$S74*0.75),IF($P74="TRUE",ABS('Per Diem Calc Tool'!$S74),""))</f>
      </c>
      <c r="Z74" s="170">
        <f>IF(AND(N74=0.75,($Q74="TRUE")),ABS('Per Diem Calc Tool'!$T74*0.75),IF($Q74="TRUE",ABS('Per Diem Calc Tool'!$T74),""))</f>
      </c>
    </row>
    <row r="75" spans="1:26" ht="15" customHeight="1">
      <c r="A75" s="32"/>
      <c r="B75" s="228"/>
      <c r="C75" s="228"/>
      <c r="D75" s="228"/>
      <c r="E75" s="33"/>
      <c r="F75" s="208"/>
      <c r="G75" s="208"/>
      <c r="H75" s="208"/>
      <c r="I75" s="208"/>
      <c r="J75" s="37"/>
      <c r="K75" s="231" t="str">
        <f t="shared" si="4"/>
        <v>NO</v>
      </c>
      <c r="L75" s="188"/>
      <c r="N75" s="235"/>
      <c r="O75" s="236"/>
      <c r="P75" s="236"/>
      <c r="Q75" s="236"/>
      <c r="R75" s="237">
        <f t="shared" si="1"/>
        <v>0</v>
      </c>
      <c r="S75" s="237">
        <f t="shared" si="2"/>
        <v>0</v>
      </c>
      <c r="T75" s="237">
        <f t="shared" si="3"/>
        <v>0</v>
      </c>
      <c r="U75" s="238" t="e">
        <f>(VLOOKUP($P$9,Per_diem_table,1)*N75)-SUM((X75,Y75,Z75))</f>
        <v>#REF!</v>
      </c>
      <c r="V75" s="237"/>
      <c r="X75" s="170">
        <f>IF(AND(N75=0.75,($O75="TRUE")),ABS('Per Diem Calc Tool'!$R75*0.75),IF($O75="TRUE",ABS('Per Diem Calc Tool'!$R75),""))</f>
      </c>
      <c r="Y75" s="170">
        <f>IF(AND(N75=0.75,($P75="TRUE")),ABS('Per Diem Calc Tool'!$S75*0.75),IF($P75="TRUE",ABS('Per Diem Calc Tool'!$S75),""))</f>
      </c>
      <c r="Z75" s="170">
        <f>IF(AND(N75=0.75,($Q75="TRUE")),ABS('Per Diem Calc Tool'!$T75*0.75),IF($Q75="TRUE",ABS('Per Diem Calc Tool'!$T75),""))</f>
      </c>
    </row>
    <row r="76" spans="1:26" ht="15" customHeight="1">
      <c r="A76" s="32"/>
      <c r="B76" s="228"/>
      <c r="C76" s="228"/>
      <c r="D76" s="228"/>
      <c r="E76" s="33"/>
      <c r="F76" s="208"/>
      <c r="G76" s="208"/>
      <c r="H76" s="208"/>
      <c r="I76" s="208"/>
      <c r="J76" s="37"/>
      <c r="K76" s="231" t="str">
        <f t="shared" si="4"/>
        <v>NO</v>
      </c>
      <c r="L76" s="188">
        <v>19</v>
      </c>
      <c r="M76" s="169" t="b">
        <f>+L76&lt;=$O$7</f>
        <v>0</v>
      </c>
      <c r="N76" s="235">
        <f>IF(L76=$O$7,0.75,1)</f>
        <v>1</v>
      </c>
      <c r="O76" s="236" t="e">
        <f>IF(B38="X","TRUE","FALSE")</f>
        <v>#REF!</v>
      </c>
      <c r="P76" s="236" t="e">
        <f>IF(C38="X","TRUE","FALSE")</f>
        <v>#REF!</v>
      </c>
      <c r="Q76" s="236" t="e">
        <f>IF(D38="X","TRUE","FALSE")</f>
        <v>#REF!</v>
      </c>
      <c r="R76" s="237" t="e">
        <f t="shared" si="1"/>
        <v>#REF!</v>
      </c>
      <c r="S76" s="237" t="e">
        <f t="shared" si="2"/>
        <v>#REF!</v>
      </c>
      <c r="T76" s="237" t="e">
        <f t="shared" si="3"/>
        <v>#REF!</v>
      </c>
      <c r="U76" s="238" t="e">
        <f>(VLOOKUP($P$9,Per_diem_table,1)*N76)-SUM((X76,Y76,Z76))</f>
        <v>#REF!</v>
      </c>
      <c r="V76" s="237" t="e">
        <f>IF(U76&lt;5,5,U76)</f>
        <v>#REF!</v>
      </c>
      <c r="X76" s="170" t="e">
        <f>IF(AND(N76=0.75,($O76="TRUE")),ABS('Per Diem Calc Tool'!$R76*0.75),IF($O76="TRUE",ABS('Per Diem Calc Tool'!$R76),""))</f>
        <v>#REF!</v>
      </c>
      <c r="Y76" s="170" t="e">
        <f>IF(AND(N76=0.75,($P76="TRUE")),ABS('Per Diem Calc Tool'!$S76*0.75),IF($P76="TRUE",ABS('Per Diem Calc Tool'!$S76),""))</f>
        <v>#REF!</v>
      </c>
      <c r="Z76" s="170" t="e">
        <f>IF(AND(N76=0.75,($Q76="TRUE")),ABS('Per Diem Calc Tool'!$T76*0.75),IF($Q76="TRUE",ABS('Per Diem Calc Tool'!$T76),""))</f>
        <v>#REF!</v>
      </c>
    </row>
    <row r="77" spans="1:26" ht="15" customHeight="1">
      <c r="A77" s="32"/>
      <c r="B77" s="228"/>
      <c r="C77" s="228"/>
      <c r="D77" s="228"/>
      <c r="E77" s="33"/>
      <c r="F77" s="208"/>
      <c r="G77" s="208"/>
      <c r="H77" s="208"/>
      <c r="I77" s="208"/>
      <c r="J77" s="37"/>
      <c r="K77" s="231" t="str">
        <f t="shared" si="4"/>
        <v>NO</v>
      </c>
      <c r="L77" s="188"/>
      <c r="N77" s="235"/>
      <c r="O77" s="236"/>
      <c r="P77" s="236"/>
      <c r="Q77" s="236"/>
      <c r="R77" s="237">
        <f t="shared" si="1"/>
        <v>0</v>
      </c>
      <c r="S77" s="237">
        <f t="shared" si="2"/>
        <v>0</v>
      </c>
      <c r="T77" s="237">
        <f t="shared" si="3"/>
        <v>0</v>
      </c>
      <c r="U77" s="238" t="e">
        <f>(VLOOKUP($P$9,Per_diem_table,1)*N77)-SUM((X77,Y77,Z77))</f>
        <v>#REF!</v>
      </c>
      <c r="V77" s="237"/>
      <c r="X77" s="170">
        <f>IF(AND(N77=0.75,($O77="TRUE")),ABS('Per Diem Calc Tool'!$R77*0.75),IF($O77="TRUE",ABS('Per Diem Calc Tool'!$R77),""))</f>
      </c>
      <c r="Y77" s="170">
        <f>IF(AND(N77=0.75,($P77="TRUE")),ABS('Per Diem Calc Tool'!$S77*0.75),IF($P77="TRUE",ABS('Per Diem Calc Tool'!$S77),""))</f>
      </c>
      <c r="Z77" s="170">
        <f>IF(AND(N77=0.75,($Q77="TRUE")),ABS('Per Diem Calc Tool'!$T77*0.75),IF($Q77="TRUE",ABS('Per Diem Calc Tool'!$T77),""))</f>
      </c>
    </row>
    <row r="78" spans="1:26" ht="15" customHeight="1">
      <c r="A78" s="32"/>
      <c r="B78" s="228"/>
      <c r="C78" s="228"/>
      <c r="D78" s="228"/>
      <c r="E78" s="33"/>
      <c r="F78" s="208"/>
      <c r="G78" s="208"/>
      <c r="H78" s="208"/>
      <c r="I78" s="208"/>
      <c r="J78" s="37"/>
      <c r="K78" s="231" t="str">
        <f t="shared" si="4"/>
        <v>NO</v>
      </c>
      <c r="L78" s="188"/>
      <c r="N78" s="235"/>
      <c r="O78" s="236"/>
      <c r="P78" s="236"/>
      <c r="Q78" s="236"/>
      <c r="R78" s="237">
        <f t="shared" si="1"/>
        <v>0</v>
      </c>
      <c r="S78" s="237">
        <f t="shared" si="2"/>
        <v>0</v>
      </c>
      <c r="T78" s="237">
        <f t="shared" si="3"/>
        <v>0</v>
      </c>
      <c r="U78" s="238" t="e">
        <f>(VLOOKUP($P$9,Per_diem_table,1)*N78)-SUM((X78,Y78,Z78))</f>
        <v>#REF!</v>
      </c>
      <c r="V78" s="237"/>
      <c r="X78" s="170">
        <f>IF(AND(N78=0.75,($O78="TRUE")),ABS('Per Diem Calc Tool'!$R78*0.75),IF($O78="TRUE",ABS('Per Diem Calc Tool'!$R78),""))</f>
      </c>
      <c r="Y78" s="170">
        <f>IF(AND(N78=0.75,($P78="TRUE")),ABS('Per Diem Calc Tool'!$S78*0.75),IF($P78="TRUE",ABS('Per Diem Calc Tool'!$S78),""))</f>
      </c>
      <c r="Z78" s="170">
        <f>IF(AND(N78=0.75,($Q78="TRUE")),ABS('Per Diem Calc Tool'!$T78*0.75),IF($Q78="TRUE",ABS('Per Diem Calc Tool'!$T78),""))</f>
      </c>
    </row>
    <row r="79" spans="1:26" ht="15" customHeight="1">
      <c r="A79" s="32"/>
      <c r="B79" s="228"/>
      <c r="C79" s="228"/>
      <c r="D79" s="228"/>
      <c r="E79" s="33"/>
      <c r="F79" s="208"/>
      <c r="G79" s="208"/>
      <c r="H79" s="208"/>
      <c r="I79" s="208"/>
      <c r="J79" s="37"/>
      <c r="K79" s="231" t="str">
        <f t="shared" si="4"/>
        <v>NO</v>
      </c>
      <c r="L79" s="188">
        <v>20</v>
      </c>
      <c r="M79" s="169" t="b">
        <f>+L79&lt;=$O$7</f>
        <v>0</v>
      </c>
      <c r="N79" s="235">
        <f>IF(L79=$O$7,0.75,1)</f>
        <v>1</v>
      </c>
      <c r="O79" s="236" t="e">
        <f>IF(B39="X","TRUE","FALSE")</f>
        <v>#REF!</v>
      </c>
      <c r="P79" s="236" t="e">
        <f>IF(C39="X","TRUE","FALSE")</f>
        <v>#REF!</v>
      </c>
      <c r="Q79" s="236" t="e">
        <f>IF(D39="X","TRUE","FALSE")</f>
        <v>#REF!</v>
      </c>
      <c r="R79" s="237" t="e">
        <f t="shared" si="1"/>
        <v>#REF!</v>
      </c>
      <c r="S79" s="237" t="e">
        <f t="shared" si="2"/>
        <v>#REF!</v>
      </c>
      <c r="T79" s="237" t="e">
        <f t="shared" si="3"/>
        <v>#REF!</v>
      </c>
      <c r="U79" s="238" t="e">
        <f>(VLOOKUP($P$9,Per_diem_table,1)*N79)-SUM((X79,Y79,Z79))</f>
        <v>#REF!</v>
      </c>
      <c r="V79" s="237" t="e">
        <f>IF(U79&lt;5,5,U79)</f>
        <v>#REF!</v>
      </c>
      <c r="X79" s="170" t="e">
        <f>IF(AND(N79=0.75,($O79="TRUE")),ABS('Per Diem Calc Tool'!$R79*0.75),IF($O79="TRUE",ABS('Per Diem Calc Tool'!$R79),""))</f>
        <v>#REF!</v>
      </c>
      <c r="Y79" s="170" t="e">
        <f>IF(AND(N79=0.75,($P79="TRUE")),ABS('Per Diem Calc Tool'!$S79*0.75),IF($P79="TRUE",ABS('Per Diem Calc Tool'!$S79),""))</f>
        <v>#REF!</v>
      </c>
      <c r="Z79" s="170" t="e">
        <f>IF(AND(N79=0.75,($Q79="TRUE")),ABS('Per Diem Calc Tool'!$T79*0.75),IF($Q79="TRUE",ABS('Per Diem Calc Tool'!$T79),""))</f>
        <v>#REF!</v>
      </c>
    </row>
    <row r="80" spans="1:26" ht="15" customHeight="1">
      <c r="A80" s="32"/>
      <c r="B80" s="228"/>
      <c r="C80" s="228"/>
      <c r="D80" s="228"/>
      <c r="E80" s="33"/>
      <c r="F80" s="208"/>
      <c r="G80" s="208"/>
      <c r="H80" s="208"/>
      <c r="I80" s="208"/>
      <c r="J80" s="37"/>
      <c r="K80" s="231" t="str">
        <f t="shared" si="4"/>
        <v>NO</v>
      </c>
      <c r="L80" s="188"/>
      <c r="N80" s="235"/>
      <c r="O80" s="236"/>
      <c r="P80" s="236"/>
      <c r="Q80" s="236"/>
      <c r="R80" s="237">
        <f t="shared" si="1"/>
        <v>0</v>
      </c>
      <c r="S80" s="237">
        <f t="shared" si="2"/>
        <v>0</v>
      </c>
      <c r="T80" s="237">
        <f t="shared" si="3"/>
        <v>0</v>
      </c>
      <c r="U80" s="238" t="e">
        <f>(VLOOKUP($P$9,Per_diem_table,1)*N80)-SUM((X80,Y80,Z80))</f>
        <v>#REF!</v>
      </c>
      <c r="V80" s="237"/>
      <c r="X80" s="170">
        <f>IF(AND(N80=0.75,($O80="TRUE")),ABS('Per Diem Calc Tool'!$R80*0.75),IF($O80="TRUE",ABS('Per Diem Calc Tool'!$R80),""))</f>
      </c>
      <c r="Y80" s="170">
        <f>IF(AND(N80=0.75,($P80="TRUE")),ABS('Per Diem Calc Tool'!$S80*0.75),IF($P80="TRUE",ABS('Per Diem Calc Tool'!$S80),""))</f>
      </c>
      <c r="Z80" s="170">
        <f>IF(AND(N80=0.75,($Q80="TRUE")),ABS('Per Diem Calc Tool'!$T80*0.75),IF($Q80="TRUE",ABS('Per Diem Calc Tool'!$T80),""))</f>
      </c>
    </row>
    <row r="81" spans="1:26" ht="15" customHeight="1">
      <c r="A81" s="32"/>
      <c r="B81" s="228"/>
      <c r="C81" s="228"/>
      <c r="D81" s="228"/>
      <c r="E81" s="33"/>
      <c r="F81" s="208"/>
      <c r="G81" s="208"/>
      <c r="H81" s="208"/>
      <c r="I81" s="208"/>
      <c r="J81" s="37"/>
      <c r="K81" s="231" t="str">
        <f t="shared" si="4"/>
        <v>NO</v>
      </c>
      <c r="L81" s="188"/>
      <c r="N81" s="235"/>
      <c r="O81" s="236"/>
      <c r="P81" s="236"/>
      <c r="Q81" s="236"/>
      <c r="R81" s="237">
        <f t="shared" si="1"/>
        <v>0</v>
      </c>
      <c r="S81" s="237">
        <f t="shared" si="2"/>
        <v>0</v>
      </c>
      <c r="T81" s="237">
        <f t="shared" si="3"/>
        <v>0</v>
      </c>
      <c r="U81" s="238" t="e">
        <f>(VLOOKUP($P$9,Per_diem_table,1)*N81)-SUM((X81,Y81,Z81))</f>
        <v>#REF!</v>
      </c>
      <c r="V81" s="237"/>
      <c r="X81" s="170">
        <f>IF(AND(N81=0.75,($O81="TRUE")),ABS('Per Diem Calc Tool'!$R81*0.75),IF($O81="TRUE",ABS('Per Diem Calc Tool'!$R81),""))</f>
      </c>
      <c r="Y81" s="170">
        <f>IF(AND(N81=0.75,($P81="TRUE")),ABS('Per Diem Calc Tool'!$S81*0.75),IF($P81="TRUE",ABS('Per Diem Calc Tool'!$S81),""))</f>
      </c>
      <c r="Z81" s="170">
        <f>IF(AND(N81=0.75,($Q81="TRUE")),ABS('Per Diem Calc Tool'!$T81*0.75),IF($Q81="TRUE",ABS('Per Diem Calc Tool'!$T81),""))</f>
      </c>
    </row>
    <row r="82" spans="1:26" ht="15" customHeight="1">
      <c r="A82" s="32"/>
      <c r="B82" s="228"/>
      <c r="C82" s="228"/>
      <c r="D82" s="228"/>
      <c r="E82" s="33"/>
      <c r="F82" s="208"/>
      <c r="G82" s="208"/>
      <c r="H82" s="208"/>
      <c r="I82" s="208"/>
      <c r="J82" s="37"/>
      <c r="K82" s="231" t="str">
        <f t="shared" si="4"/>
        <v>NO</v>
      </c>
      <c r="L82" s="188">
        <v>21</v>
      </c>
      <c r="M82" s="169" t="b">
        <f>+L82&lt;=$O$7</f>
        <v>0</v>
      </c>
      <c r="N82" s="235">
        <f>IF(L82=$O$7,0.75,1)</f>
        <v>1</v>
      </c>
      <c r="O82" s="236" t="e">
        <f>IF(B40="X","TRUE","FALSE")</f>
        <v>#REF!</v>
      </c>
      <c r="P82" s="236" t="e">
        <f>IF(C40="X","TRUE","FALSE")</f>
        <v>#REF!</v>
      </c>
      <c r="Q82" s="236" t="e">
        <f>IF(D40="X","TRUE","FALSE")</f>
        <v>#REF!</v>
      </c>
      <c r="R82" s="237" t="e">
        <f t="shared" si="1"/>
        <v>#REF!</v>
      </c>
      <c r="S82" s="237" t="e">
        <f t="shared" si="2"/>
        <v>#REF!</v>
      </c>
      <c r="T82" s="237" t="e">
        <f t="shared" si="3"/>
        <v>#REF!</v>
      </c>
      <c r="U82" s="238" t="e">
        <f>(VLOOKUP($P$9,Per_diem_table,1)*N82)-SUM((X82,Y82,Z82))</f>
        <v>#REF!</v>
      </c>
      <c r="V82" s="237" t="e">
        <f>IF(U82&lt;5,5,U82)</f>
        <v>#REF!</v>
      </c>
      <c r="X82" s="170" t="e">
        <f>IF(AND(N82=0.75,($O82="TRUE")),ABS('Per Diem Calc Tool'!$R82*0.75),IF($O82="TRUE",ABS('Per Diem Calc Tool'!$R82),""))</f>
        <v>#REF!</v>
      </c>
      <c r="Y82" s="170" t="e">
        <f>IF(AND(N82=0.75,($P82="TRUE")),ABS('Per Diem Calc Tool'!$S82*0.75),IF($P82="TRUE",ABS('Per Diem Calc Tool'!$S82),""))</f>
        <v>#REF!</v>
      </c>
      <c r="Z82" s="170" t="e">
        <f>IF(AND(N82=0.75,($Q82="TRUE")),ABS('Per Diem Calc Tool'!$T82*0.75),IF($Q82="TRUE",ABS('Per Diem Calc Tool'!$T82),""))</f>
        <v>#REF!</v>
      </c>
    </row>
    <row r="83" spans="1:26" ht="15" customHeight="1">
      <c r="A83" s="32"/>
      <c r="B83" s="228"/>
      <c r="C83" s="228"/>
      <c r="D83" s="228"/>
      <c r="E83" s="33"/>
      <c r="F83" s="208"/>
      <c r="G83" s="208"/>
      <c r="H83" s="208"/>
      <c r="I83" s="208"/>
      <c r="J83" s="37"/>
      <c r="K83" s="231" t="str">
        <f t="shared" si="4"/>
        <v>NO</v>
      </c>
      <c r="L83" s="188"/>
      <c r="N83" s="235"/>
      <c r="O83" s="236"/>
      <c r="P83" s="236"/>
      <c r="Q83" s="236"/>
      <c r="R83" s="237">
        <f aca="true" t="shared" si="5" ref="R83:R146">IF(O83="TRUE",-VLOOKUP($P$9,Per_diem_table,2),0)</f>
        <v>0</v>
      </c>
      <c r="S83" s="237">
        <f aca="true" t="shared" si="6" ref="S83:S146">IF(P83="TRUE",-VLOOKUP($P$9,Per_diem_table,3),0)</f>
        <v>0</v>
      </c>
      <c r="T83" s="237">
        <f aca="true" t="shared" si="7" ref="T83:T146">IF(Q83="TRUE",-VLOOKUP($P$9,Per_diem_table,4),0)</f>
        <v>0</v>
      </c>
      <c r="U83" s="238" t="e">
        <f>(VLOOKUP($P$9,Per_diem_table,1)*N83)-SUM((X83,Y83,Z83))</f>
        <v>#REF!</v>
      </c>
      <c r="V83" s="237"/>
      <c r="X83" s="170">
        <f>IF(AND(N83=0.75,($O83="TRUE")),ABS('Per Diem Calc Tool'!$R83*0.75),IF($O83="TRUE",ABS('Per Diem Calc Tool'!$R83),""))</f>
      </c>
      <c r="Y83" s="170">
        <f>IF(AND(N83=0.75,($P83="TRUE")),ABS('Per Diem Calc Tool'!$S83*0.75),IF($P83="TRUE",ABS('Per Diem Calc Tool'!$S83),""))</f>
      </c>
      <c r="Z83" s="170">
        <f>IF(AND(N83=0.75,($Q83="TRUE")),ABS('Per Diem Calc Tool'!$T83*0.75),IF($Q83="TRUE",ABS('Per Diem Calc Tool'!$T83),""))</f>
      </c>
    </row>
    <row r="84" spans="1:26" ht="15" customHeight="1">
      <c r="A84" s="32"/>
      <c r="B84" s="228"/>
      <c r="C84" s="228"/>
      <c r="D84" s="228"/>
      <c r="E84" s="33"/>
      <c r="F84" s="208"/>
      <c r="G84" s="208"/>
      <c r="H84" s="208"/>
      <c r="I84" s="208"/>
      <c r="J84" s="37"/>
      <c r="K84" s="231" t="str">
        <f aca="true" t="shared" si="8" ref="K84:K102">IF(A84="","NO","YES")</f>
        <v>NO</v>
      </c>
      <c r="L84" s="188"/>
      <c r="N84" s="235"/>
      <c r="O84" s="236"/>
      <c r="P84" s="236"/>
      <c r="Q84" s="236"/>
      <c r="R84" s="237">
        <f t="shared" si="5"/>
        <v>0</v>
      </c>
      <c r="S84" s="237">
        <f t="shared" si="6"/>
        <v>0</v>
      </c>
      <c r="T84" s="237">
        <f t="shared" si="7"/>
        <v>0</v>
      </c>
      <c r="U84" s="238" t="e">
        <f>(VLOOKUP($P$9,Per_diem_table,1)*N84)-SUM((X84,Y84,Z84))</f>
        <v>#REF!</v>
      </c>
      <c r="V84" s="237"/>
      <c r="X84" s="170">
        <f>IF(AND(N84=0.75,($O84="TRUE")),ABS('Per Diem Calc Tool'!$R84*0.75),IF($O84="TRUE",ABS('Per Diem Calc Tool'!$R84),""))</f>
      </c>
      <c r="Y84" s="170">
        <f>IF(AND(N84=0.75,($P84="TRUE")),ABS('Per Diem Calc Tool'!$S84*0.75),IF($P84="TRUE",ABS('Per Diem Calc Tool'!$S84),""))</f>
      </c>
      <c r="Z84" s="170">
        <f>IF(AND(N84=0.75,($Q84="TRUE")),ABS('Per Diem Calc Tool'!$T84*0.75),IF($Q84="TRUE",ABS('Per Diem Calc Tool'!$T84),""))</f>
      </c>
    </row>
    <row r="85" spans="1:26" ht="15" customHeight="1">
      <c r="A85" s="32"/>
      <c r="B85" s="228"/>
      <c r="C85" s="228"/>
      <c r="D85" s="228"/>
      <c r="E85" s="33"/>
      <c r="F85" s="208"/>
      <c r="G85" s="208"/>
      <c r="H85" s="208"/>
      <c r="I85" s="208"/>
      <c r="J85" s="37"/>
      <c r="K85" s="231" t="str">
        <f t="shared" si="8"/>
        <v>NO</v>
      </c>
      <c r="L85" s="188">
        <v>22</v>
      </c>
      <c r="M85" s="169" t="b">
        <f>+L85&lt;=$O$7</f>
        <v>0</v>
      </c>
      <c r="N85" s="235">
        <f>IF(L85=$O$7,0.75,1)</f>
        <v>1</v>
      </c>
      <c r="O85" s="236" t="e">
        <f>IF(B41="X","TRUE","FALSE")</f>
        <v>#REF!</v>
      </c>
      <c r="P85" s="236" t="e">
        <f>IF(C41="X","TRUE","FALSE")</f>
        <v>#REF!</v>
      </c>
      <c r="Q85" s="236" t="e">
        <f>IF(D41="X","TRUE","FALSE")</f>
        <v>#REF!</v>
      </c>
      <c r="R85" s="237" t="e">
        <f t="shared" si="5"/>
        <v>#REF!</v>
      </c>
      <c r="S85" s="237" t="e">
        <f t="shared" si="6"/>
        <v>#REF!</v>
      </c>
      <c r="T85" s="237" t="e">
        <f t="shared" si="7"/>
        <v>#REF!</v>
      </c>
      <c r="U85" s="238" t="e">
        <f>(VLOOKUP($P$9,Per_diem_table,1)*N85)-SUM((X85,Y85,Z85))</f>
        <v>#REF!</v>
      </c>
      <c r="V85" s="237" t="e">
        <f>IF(U85&lt;5,5,U85)</f>
        <v>#REF!</v>
      </c>
      <c r="X85" s="170" t="e">
        <f>IF(AND(N85=0.75,($O85="TRUE")),ABS('Per Diem Calc Tool'!$R85*0.75),IF($O85="TRUE",ABS('Per Diem Calc Tool'!$R85),""))</f>
        <v>#REF!</v>
      </c>
      <c r="Y85" s="170" t="e">
        <f>IF(AND(N85=0.75,($P85="TRUE")),ABS('Per Diem Calc Tool'!$S85*0.75),IF($P85="TRUE",ABS('Per Diem Calc Tool'!$S85),""))</f>
        <v>#REF!</v>
      </c>
      <c r="Z85" s="170" t="e">
        <f>IF(AND(N85=0.75,($Q85="TRUE")),ABS('Per Diem Calc Tool'!$T85*0.75),IF($Q85="TRUE",ABS('Per Diem Calc Tool'!$T85),""))</f>
        <v>#REF!</v>
      </c>
    </row>
    <row r="86" spans="1:26" ht="15" customHeight="1">
      <c r="A86" s="32"/>
      <c r="B86" s="228"/>
      <c r="C86" s="228"/>
      <c r="D86" s="228"/>
      <c r="E86" s="33"/>
      <c r="F86" s="208"/>
      <c r="G86" s="208"/>
      <c r="H86" s="208"/>
      <c r="I86" s="208"/>
      <c r="J86" s="37"/>
      <c r="K86" s="231" t="str">
        <f t="shared" si="8"/>
        <v>NO</v>
      </c>
      <c r="L86" s="188"/>
      <c r="N86" s="235"/>
      <c r="O86" s="236"/>
      <c r="P86" s="236"/>
      <c r="Q86" s="236"/>
      <c r="R86" s="237">
        <f t="shared" si="5"/>
        <v>0</v>
      </c>
      <c r="S86" s="237">
        <f t="shared" si="6"/>
        <v>0</v>
      </c>
      <c r="T86" s="237">
        <f t="shared" si="7"/>
        <v>0</v>
      </c>
      <c r="U86" s="238" t="e">
        <f>(VLOOKUP($P$9,Per_diem_table,1)*N86)-SUM((X86,Y86,Z86))</f>
        <v>#REF!</v>
      </c>
      <c r="V86" s="237"/>
      <c r="X86" s="170">
        <f>IF(AND(N86=0.75,($O86="TRUE")),ABS('Per Diem Calc Tool'!$R86*0.75),IF($O86="TRUE",ABS('Per Diem Calc Tool'!$R86),""))</f>
      </c>
      <c r="Y86" s="170">
        <f>IF(AND(N86=0.75,($P86="TRUE")),ABS('Per Diem Calc Tool'!$S86*0.75),IF($P86="TRUE",ABS('Per Diem Calc Tool'!$S86),""))</f>
      </c>
      <c r="Z86" s="170">
        <f>IF(AND(N86=0.75,($Q86="TRUE")),ABS('Per Diem Calc Tool'!$T86*0.75),IF($Q86="TRUE",ABS('Per Diem Calc Tool'!$T86),""))</f>
      </c>
    </row>
    <row r="87" spans="1:26" ht="15" customHeight="1">
      <c r="A87" s="32"/>
      <c r="B87" s="228"/>
      <c r="C87" s="228"/>
      <c r="D87" s="228"/>
      <c r="E87" s="33"/>
      <c r="F87" s="208"/>
      <c r="G87" s="208"/>
      <c r="H87" s="208"/>
      <c r="I87" s="208"/>
      <c r="J87" s="37"/>
      <c r="K87" s="231" t="str">
        <f t="shared" si="8"/>
        <v>NO</v>
      </c>
      <c r="L87" s="188"/>
      <c r="N87" s="235"/>
      <c r="O87" s="236"/>
      <c r="P87" s="236"/>
      <c r="Q87" s="236"/>
      <c r="R87" s="237">
        <f t="shared" si="5"/>
        <v>0</v>
      </c>
      <c r="S87" s="237">
        <f t="shared" si="6"/>
        <v>0</v>
      </c>
      <c r="T87" s="237">
        <f t="shared" si="7"/>
        <v>0</v>
      </c>
      <c r="U87" s="238" t="e">
        <f>(VLOOKUP($P$9,Per_diem_table,1)*N87)-SUM((X87,Y87,Z87))</f>
        <v>#REF!</v>
      </c>
      <c r="V87" s="237"/>
      <c r="X87" s="170">
        <f>IF(AND(N87=0.75,($O87="TRUE")),ABS('Per Diem Calc Tool'!$R87*0.75),IF($O87="TRUE",ABS('Per Diem Calc Tool'!$R87),""))</f>
      </c>
      <c r="Y87" s="170">
        <f>IF(AND(N87=0.75,($P87="TRUE")),ABS('Per Diem Calc Tool'!$S87*0.75),IF($P87="TRUE",ABS('Per Diem Calc Tool'!$S87),""))</f>
      </c>
      <c r="Z87" s="170">
        <f>IF(AND(N87=0.75,($Q87="TRUE")),ABS('Per Diem Calc Tool'!$T87*0.75),IF($Q87="TRUE",ABS('Per Diem Calc Tool'!$T87),""))</f>
      </c>
    </row>
    <row r="88" spans="1:26" ht="15" customHeight="1">
      <c r="A88" s="32"/>
      <c r="B88" s="228"/>
      <c r="C88" s="228"/>
      <c r="D88" s="228"/>
      <c r="E88" s="33"/>
      <c r="F88" s="208"/>
      <c r="G88" s="208"/>
      <c r="H88" s="208"/>
      <c r="I88" s="208"/>
      <c r="J88" s="37"/>
      <c r="K88" s="231" t="str">
        <f t="shared" si="8"/>
        <v>NO</v>
      </c>
      <c r="L88" s="188">
        <v>23</v>
      </c>
      <c r="M88" s="169" t="b">
        <f>+L88&lt;=$O$7</f>
        <v>0</v>
      </c>
      <c r="N88" s="235">
        <f>IF(L88=$O$7,0.75,1)</f>
        <v>1</v>
      </c>
      <c r="O88" s="236" t="e">
        <f>IF(B42="X","TRUE","FALSE")</f>
        <v>#REF!</v>
      </c>
      <c r="P88" s="236" t="e">
        <f>IF(C42="X","TRUE","FALSE")</f>
        <v>#REF!</v>
      </c>
      <c r="Q88" s="236" t="e">
        <f>IF(D42="X","TRUE","FALSE")</f>
        <v>#REF!</v>
      </c>
      <c r="R88" s="237" t="e">
        <f t="shared" si="5"/>
        <v>#REF!</v>
      </c>
      <c r="S88" s="237" t="e">
        <f t="shared" si="6"/>
        <v>#REF!</v>
      </c>
      <c r="T88" s="237" t="e">
        <f t="shared" si="7"/>
        <v>#REF!</v>
      </c>
      <c r="U88" s="238" t="e">
        <f>(VLOOKUP($P$9,Per_diem_table,1)*N88)-SUM((X88,Y88,Z88))</f>
        <v>#REF!</v>
      </c>
      <c r="V88" s="237" t="e">
        <f>IF(U88&lt;5,5,U88)</f>
        <v>#REF!</v>
      </c>
      <c r="X88" s="170" t="e">
        <f>IF(AND(N88=0.75,($O88="TRUE")),ABS('Per Diem Calc Tool'!$R88*0.75),IF($O88="TRUE",ABS('Per Diem Calc Tool'!$R88),""))</f>
        <v>#REF!</v>
      </c>
      <c r="Y88" s="170" t="e">
        <f>IF(AND(N88=0.75,($P88="TRUE")),ABS('Per Diem Calc Tool'!$S88*0.75),IF($P88="TRUE",ABS('Per Diem Calc Tool'!$S88),""))</f>
        <v>#REF!</v>
      </c>
      <c r="Z88" s="170" t="e">
        <f>IF(AND(N88=0.75,($Q88="TRUE")),ABS('Per Diem Calc Tool'!$T88*0.75),IF($Q88="TRUE",ABS('Per Diem Calc Tool'!$T88),""))</f>
        <v>#REF!</v>
      </c>
    </row>
    <row r="89" spans="1:26" ht="15" customHeight="1">
      <c r="A89" s="32"/>
      <c r="B89" s="228"/>
      <c r="C89" s="228"/>
      <c r="D89" s="228"/>
      <c r="E89" s="33"/>
      <c r="F89" s="208"/>
      <c r="G89" s="208"/>
      <c r="H89" s="208"/>
      <c r="I89" s="208"/>
      <c r="J89" s="37"/>
      <c r="K89" s="231" t="str">
        <f t="shared" si="8"/>
        <v>NO</v>
      </c>
      <c r="L89" s="188"/>
      <c r="N89" s="235"/>
      <c r="O89" s="236"/>
      <c r="P89" s="236"/>
      <c r="Q89" s="236"/>
      <c r="R89" s="237">
        <f t="shared" si="5"/>
        <v>0</v>
      </c>
      <c r="S89" s="237">
        <f t="shared" si="6"/>
        <v>0</v>
      </c>
      <c r="T89" s="237">
        <f t="shared" si="7"/>
        <v>0</v>
      </c>
      <c r="U89" s="238" t="e">
        <f>(VLOOKUP($P$9,Per_diem_table,1)*N89)-SUM((X89,Y89,Z89))</f>
        <v>#REF!</v>
      </c>
      <c r="V89" s="237"/>
      <c r="X89" s="170">
        <f>IF(AND(N89=0.75,($O89="TRUE")),ABS('Per Diem Calc Tool'!$R89*0.75),IF($O89="TRUE",ABS('Per Diem Calc Tool'!$R89),""))</f>
      </c>
      <c r="Y89" s="170">
        <f>IF(AND(N89=0.75,($P89="TRUE")),ABS('Per Diem Calc Tool'!$S89*0.75),IF($P89="TRUE",ABS('Per Diem Calc Tool'!$S89),""))</f>
      </c>
      <c r="Z89" s="170">
        <f>IF(AND(N89=0.75,($Q89="TRUE")),ABS('Per Diem Calc Tool'!$T89*0.75),IF($Q89="TRUE",ABS('Per Diem Calc Tool'!$T89),""))</f>
      </c>
    </row>
    <row r="90" spans="1:26" ht="15" customHeight="1">
      <c r="A90" s="32"/>
      <c r="B90" s="228"/>
      <c r="C90" s="228"/>
      <c r="D90" s="228"/>
      <c r="E90" s="33"/>
      <c r="F90" s="208"/>
      <c r="G90" s="208"/>
      <c r="H90" s="208"/>
      <c r="I90" s="208"/>
      <c r="J90" s="37"/>
      <c r="K90" s="231" t="str">
        <f t="shared" si="8"/>
        <v>NO</v>
      </c>
      <c r="L90" s="188"/>
      <c r="N90" s="235"/>
      <c r="O90" s="236"/>
      <c r="P90" s="236"/>
      <c r="Q90" s="236"/>
      <c r="R90" s="237">
        <f t="shared" si="5"/>
        <v>0</v>
      </c>
      <c r="S90" s="237">
        <f t="shared" si="6"/>
        <v>0</v>
      </c>
      <c r="T90" s="237">
        <f t="shared" si="7"/>
        <v>0</v>
      </c>
      <c r="U90" s="238" t="e">
        <f>(VLOOKUP($P$9,Per_diem_table,1)*N90)-SUM((X90,Y90,Z90))</f>
        <v>#REF!</v>
      </c>
      <c r="V90" s="237"/>
      <c r="X90" s="170">
        <f>IF(AND(N90=0.75,($O90="TRUE")),ABS('Per Diem Calc Tool'!$R90*0.75),IF($O90="TRUE",ABS('Per Diem Calc Tool'!$R90),""))</f>
      </c>
      <c r="Y90" s="170">
        <f>IF(AND(N90=0.75,($P90="TRUE")),ABS('Per Diem Calc Tool'!$S90*0.75),IF($P90="TRUE",ABS('Per Diem Calc Tool'!$S90),""))</f>
      </c>
      <c r="Z90" s="170">
        <f>IF(AND(N90=0.75,($Q90="TRUE")),ABS('Per Diem Calc Tool'!$T90*0.75),IF($Q90="TRUE",ABS('Per Diem Calc Tool'!$T90),""))</f>
      </c>
    </row>
    <row r="91" spans="1:26" ht="15" customHeight="1">
      <c r="A91" s="32"/>
      <c r="B91" s="228"/>
      <c r="C91" s="228"/>
      <c r="D91" s="228"/>
      <c r="E91" s="33"/>
      <c r="F91" s="208"/>
      <c r="G91" s="208"/>
      <c r="H91" s="208"/>
      <c r="I91" s="208"/>
      <c r="J91" s="37"/>
      <c r="K91" s="231" t="str">
        <f t="shared" si="8"/>
        <v>NO</v>
      </c>
      <c r="L91" s="188">
        <v>24</v>
      </c>
      <c r="M91" s="169" t="b">
        <f>+L91&lt;=$O$7</f>
        <v>0</v>
      </c>
      <c r="N91" s="235">
        <f>IF(L91=$O$7,0.75,1)</f>
        <v>1</v>
      </c>
      <c r="O91" s="236" t="e">
        <f>IF(B43="X","TRUE","FALSE")</f>
        <v>#REF!</v>
      </c>
      <c r="P91" s="236" t="e">
        <f>IF(C43="X","TRUE","FALSE")</f>
        <v>#REF!</v>
      </c>
      <c r="Q91" s="236" t="e">
        <f>IF(D43="X","TRUE","FALSE")</f>
        <v>#REF!</v>
      </c>
      <c r="R91" s="237" t="e">
        <f t="shared" si="5"/>
        <v>#REF!</v>
      </c>
      <c r="S91" s="237" t="e">
        <f t="shared" si="6"/>
        <v>#REF!</v>
      </c>
      <c r="T91" s="237" t="e">
        <f t="shared" si="7"/>
        <v>#REF!</v>
      </c>
      <c r="U91" s="238" t="e">
        <f>(VLOOKUP($P$9,Per_diem_table,1)*N91)-SUM((X91,Y91,Z91))</f>
        <v>#REF!</v>
      </c>
      <c r="V91" s="237" t="e">
        <f>IF(U91&lt;5,5,U91)</f>
        <v>#REF!</v>
      </c>
      <c r="X91" s="170" t="e">
        <f>IF(AND(N91=0.75,($O91="TRUE")),ABS('Per Diem Calc Tool'!$R91*0.75),IF($O91="TRUE",ABS('Per Diem Calc Tool'!$R91),""))</f>
        <v>#REF!</v>
      </c>
      <c r="Y91" s="170" t="e">
        <f>IF(AND(N91=0.75,($P91="TRUE")),ABS('Per Diem Calc Tool'!$S91*0.75),IF($P91="TRUE",ABS('Per Diem Calc Tool'!$S91),""))</f>
        <v>#REF!</v>
      </c>
      <c r="Z91" s="170" t="e">
        <f>IF(AND(N91=0.75,($Q91="TRUE")),ABS('Per Diem Calc Tool'!$T91*0.75),IF($Q91="TRUE",ABS('Per Diem Calc Tool'!$T91),""))</f>
        <v>#REF!</v>
      </c>
    </row>
    <row r="92" spans="1:26" ht="15" customHeight="1">
      <c r="A92" s="32"/>
      <c r="B92" s="228"/>
      <c r="C92" s="228"/>
      <c r="D92" s="228"/>
      <c r="E92" s="33"/>
      <c r="F92" s="208"/>
      <c r="G92" s="208"/>
      <c r="H92" s="208"/>
      <c r="I92" s="208"/>
      <c r="J92" s="37"/>
      <c r="K92" s="231" t="str">
        <f t="shared" si="8"/>
        <v>NO</v>
      </c>
      <c r="L92" s="188"/>
      <c r="N92" s="235"/>
      <c r="O92" s="236"/>
      <c r="P92" s="236"/>
      <c r="Q92" s="236"/>
      <c r="R92" s="237">
        <f t="shared" si="5"/>
        <v>0</v>
      </c>
      <c r="S92" s="237">
        <f t="shared" si="6"/>
        <v>0</v>
      </c>
      <c r="T92" s="237">
        <f t="shared" si="7"/>
        <v>0</v>
      </c>
      <c r="U92" s="238" t="e">
        <f>(VLOOKUP($P$9,Per_diem_table,1)*N92)-SUM((X92,Y92,Z92))</f>
        <v>#REF!</v>
      </c>
      <c r="V92" s="237"/>
      <c r="X92" s="170">
        <f>IF(AND(N92=0.75,($O92="TRUE")),ABS('Per Diem Calc Tool'!$R92*0.75),IF($O92="TRUE",ABS('Per Diem Calc Tool'!$R92),""))</f>
      </c>
      <c r="Y92" s="170">
        <f>IF(AND(N92=0.75,($P92="TRUE")),ABS('Per Diem Calc Tool'!$S92*0.75),IF($P92="TRUE",ABS('Per Diem Calc Tool'!$S92),""))</f>
      </c>
      <c r="Z92" s="170">
        <f>IF(AND(N92=0.75,($Q92="TRUE")),ABS('Per Diem Calc Tool'!$T92*0.75),IF($Q92="TRUE",ABS('Per Diem Calc Tool'!$T92),""))</f>
      </c>
    </row>
    <row r="93" spans="1:26" ht="15" customHeight="1">
      <c r="A93" s="32"/>
      <c r="B93" s="228"/>
      <c r="C93" s="228"/>
      <c r="D93" s="228"/>
      <c r="E93" s="33"/>
      <c r="F93" s="208"/>
      <c r="G93" s="208"/>
      <c r="H93" s="208"/>
      <c r="I93" s="208"/>
      <c r="J93" s="37"/>
      <c r="K93" s="231" t="str">
        <f t="shared" si="8"/>
        <v>NO</v>
      </c>
      <c r="L93" s="188"/>
      <c r="N93" s="235"/>
      <c r="O93" s="236"/>
      <c r="P93" s="236"/>
      <c r="Q93" s="236"/>
      <c r="R93" s="237">
        <f t="shared" si="5"/>
        <v>0</v>
      </c>
      <c r="S93" s="237">
        <f t="shared" si="6"/>
        <v>0</v>
      </c>
      <c r="T93" s="237">
        <f t="shared" si="7"/>
        <v>0</v>
      </c>
      <c r="U93" s="238" t="e">
        <f>(VLOOKUP($P$9,Per_diem_table,1)*N93)-SUM((X93,Y93,Z93))</f>
        <v>#REF!</v>
      </c>
      <c r="V93" s="237"/>
      <c r="X93" s="170">
        <f>IF(AND(N93=0.75,($O93="TRUE")),ABS('Per Diem Calc Tool'!$R93*0.75),IF($O93="TRUE",ABS('Per Diem Calc Tool'!$R93),""))</f>
      </c>
      <c r="Y93" s="170">
        <f>IF(AND(N93=0.75,($P93="TRUE")),ABS('Per Diem Calc Tool'!$S93*0.75),IF($P93="TRUE",ABS('Per Diem Calc Tool'!$S93),""))</f>
      </c>
      <c r="Z93" s="170">
        <f>IF(AND(N93=0.75,($Q93="TRUE")),ABS('Per Diem Calc Tool'!$T93*0.75),IF($Q93="TRUE",ABS('Per Diem Calc Tool'!$T93),""))</f>
      </c>
    </row>
    <row r="94" spans="1:26" ht="15" customHeight="1">
      <c r="A94" s="32"/>
      <c r="B94" s="228"/>
      <c r="C94" s="228"/>
      <c r="D94" s="228"/>
      <c r="E94" s="33"/>
      <c r="F94" s="208"/>
      <c r="G94" s="208"/>
      <c r="H94" s="208"/>
      <c r="I94" s="208"/>
      <c r="J94" s="37"/>
      <c r="K94" s="231" t="str">
        <f t="shared" si="8"/>
        <v>NO</v>
      </c>
      <c r="L94" s="188">
        <v>25</v>
      </c>
      <c r="M94" s="169" t="b">
        <f>+L94&lt;=$O$7</f>
        <v>0</v>
      </c>
      <c r="N94" s="235">
        <f>IF(L94=$O$7,0.75,1)</f>
        <v>1</v>
      </c>
      <c r="O94" s="236" t="e">
        <f>IF(B44="X","TRUE","FALSE")</f>
        <v>#REF!</v>
      </c>
      <c r="P94" s="236" t="e">
        <f>IF(C44="X","TRUE","FALSE")</f>
        <v>#REF!</v>
      </c>
      <c r="Q94" s="236" t="e">
        <f>IF(D44="X","TRUE","FALSE")</f>
        <v>#REF!</v>
      </c>
      <c r="R94" s="237" t="e">
        <f t="shared" si="5"/>
        <v>#REF!</v>
      </c>
      <c r="S94" s="237" t="e">
        <f t="shared" si="6"/>
        <v>#REF!</v>
      </c>
      <c r="T94" s="237" t="e">
        <f t="shared" si="7"/>
        <v>#REF!</v>
      </c>
      <c r="U94" s="238" t="e">
        <f>(VLOOKUP($P$9,Per_diem_table,1)*N94)-SUM((X94,Y94,Z94))</f>
        <v>#REF!</v>
      </c>
      <c r="V94" s="237" t="e">
        <f>IF(U94&lt;5,5,U94)</f>
        <v>#REF!</v>
      </c>
      <c r="X94" s="170" t="e">
        <f>IF(AND(N94=0.75,($O94="TRUE")),ABS('Per Diem Calc Tool'!$R94*0.75),IF($O94="TRUE",ABS('Per Diem Calc Tool'!$R94),""))</f>
        <v>#REF!</v>
      </c>
      <c r="Y94" s="170" t="e">
        <f>IF(AND(N94=0.75,($P94="TRUE")),ABS('Per Diem Calc Tool'!$S94*0.75),IF($P94="TRUE",ABS('Per Diem Calc Tool'!$S94),""))</f>
        <v>#REF!</v>
      </c>
      <c r="Z94" s="170" t="e">
        <f>IF(AND(N94=0.75,($Q94="TRUE")),ABS('Per Diem Calc Tool'!$T94*0.75),IF($Q94="TRUE",ABS('Per Diem Calc Tool'!$T94),""))</f>
        <v>#REF!</v>
      </c>
    </row>
    <row r="95" spans="1:26" ht="15" customHeight="1">
      <c r="A95" s="32"/>
      <c r="B95" s="228"/>
      <c r="C95" s="228"/>
      <c r="D95" s="228"/>
      <c r="E95" s="33"/>
      <c r="F95" s="208"/>
      <c r="G95" s="208"/>
      <c r="H95" s="208"/>
      <c r="I95" s="208"/>
      <c r="J95" s="37"/>
      <c r="K95" s="231" t="str">
        <f t="shared" si="8"/>
        <v>NO</v>
      </c>
      <c r="L95" s="188"/>
      <c r="N95" s="235"/>
      <c r="O95" s="236"/>
      <c r="P95" s="236"/>
      <c r="Q95" s="236"/>
      <c r="R95" s="237">
        <f t="shared" si="5"/>
        <v>0</v>
      </c>
      <c r="S95" s="237">
        <f t="shared" si="6"/>
        <v>0</v>
      </c>
      <c r="T95" s="237">
        <f t="shared" si="7"/>
        <v>0</v>
      </c>
      <c r="U95" s="238" t="e">
        <f>(VLOOKUP($P$9,Per_diem_table,1)*N95)-SUM((X95,Y95,Z95))</f>
        <v>#REF!</v>
      </c>
      <c r="V95" s="237"/>
      <c r="X95" s="170">
        <f>IF(AND(N95=0.75,($O95="TRUE")),ABS('Per Diem Calc Tool'!$R95*0.75),IF($O95="TRUE",ABS('Per Diem Calc Tool'!$R95),""))</f>
      </c>
      <c r="Y95" s="170">
        <f>IF(AND(N95=0.75,($P95="TRUE")),ABS('Per Diem Calc Tool'!$S95*0.75),IF($P95="TRUE",ABS('Per Diem Calc Tool'!$S95),""))</f>
      </c>
      <c r="Z95" s="170">
        <f>IF(AND(N95=0.75,($Q95="TRUE")),ABS('Per Diem Calc Tool'!$T95*0.75),IF($Q95="TRUE",ABS('Per Diem Calc Tool'!$T95),""))</f>
      </c>
    </row>
    <row r="96" spans="1:26" ht="15" customHeight="1">
      <c r="A96" s="32"/>
      <c r="B96" s="228"/>
      <c r="C96" s="228"/>
      <c r="D96" s="228"/>
      <c r="E96" s="33"/>
      <c r="F96" s="208"/>
      <c r="G96" s="208"/>
      <c r="H96" s="208"/>
      <c r="I96" s="208"/>
      <c r="J96" s="37"/>
      <c r="K96" s="231" t="str">
        <f t="shared" si="8"/>
        <v>NO</v>
      </c>
      <c r="L96" s="188"/>
      <c r="N96" s="235"/>
      <c r="O96" s="236"/>
      <c r="P96" s="236"/>
      <c r="Q96" s="236"/>
      <c r="R96" s="237">
        <f t="shared" si="5"/>
        <v>0</v>
      </c>
      <c r="S96" s="237">
        <f t="shared" si="6"/>
        <v>0</v>
      </c>
      <c r="T96" s="237">
        <f t="shared" si="7"/>
        <v>0</v>
      </c>
      <c r="U96" s="238" t="e">
        <f>(VLOOKUP($P$9,Per_diem_table,1)*N96)-SUM((X96,Y96,Z96))</f>
        <v>#REF!</v>
      </c>
      <c r="V96" s="237"/>
      <c r="X96" s="170">
        <f>IF(AND(N96=0.75,($O96="TRUE")),ABS('Per Diem Calc Tool'!$R96*0.75),IF($O96="TRUE",ABS('Per Diem Calc Tool'!$R96),""))</f>
      </c>
      <c r="Y96" s="170">
        <f>IF(AND(N96=0.75,($P96="TRUE")),ABS('Per Diem Calc Tool'!$S96*0.75),IF($P96="TRUE",ABS('Per Diem Calc Tool'!$S96),""))</f>
      </c>
      <c r="Z96" s="170">
        <f>IF(AND(N96=0.75,($Q96="TRUE")),ABS('Per Diem Calc Tool'!$T96*0.75),IF($Q96="TRUE",ABS('Per Diem Calc Tool'!$T96),""))</f>
      </c>
    </row>
    <row r="97" spans="1:26" ht="15" customHeight="1">
      <c r="A97" s="32"/>
      <c r="B97" s="228"/>
      <c r="C97" s="228"/>
      <c r="D97" s="228"/>
      <c r="E97" s="33"/>
      <c r="F97" s="208"/>
      <c r="G97" s="208"/>
      <c r="H97" s="208"/>
      <c r="I97" s="208"/>
      <c r="J97" s="37"/>
      <c r="K97" s="231" t="str">
        <f t="shared" si="8"/>
        <v>NO</v>
      </c>
      <c r="L97" s="188">
        <v>26</v>
      </c>
      <c r="M97" s="169" t="b">
        <f>+L97&lt;=$O$7</f>
        <v>0</v>
      </c>
      <c r="N97" s="235">
        <f>IF(L97=$O$7,0.75,1)</f>
        <v>1</v>
      </c>
      <c r="O97" s="236" t="e">
        <f>IF(B45="X","TRUE","FALSE")</f>
        <v>#REF!</v>
      </c>
      <c r="P97" s="236" t="e">
        <f>IF(C45="X","TRUE","FALSE")</f>
        <v>#REF!</v>
      </c>
      <c r="Q97" s="236" t="e">
        <f>IF(D45="X","TRUE","FALSE")</f>
        <v>#REF!</v>
      </c>
      <c r="R97" s="237" t="e">
        <f t="shared" si="5"/>
        <v>#REF!</v>
      </c>
      <c r="S97" s="237" t="e">
        <f t="shared" si="6"/>
        <v>#REF!</v>
      </c>
      <c r="T97" s="237" t="e">
        <f t="shared" si="7"/>
        <v>#REF!</v>
      </c>
      <c r="U97" s="238" t="e">
        <f>(VLOOKUP($P$9,Per_diem_table,1)*N97)-SUM((X97,Y97,Z97))</f>
        <v>#REF!</v>
      </c>
      <c r="V97" s="237" t="e">
        <f>IF(U97&lt;5,5,U97)</f>
        <v>#REF!</v>
      </c>
      <c r="X97" s="170" t="e">
        <f>IF(AND(N97=0.75,($O97="TRUE")),ABS('Per Diem Calc Tool'!$R97*0.75),IF($O97="TRUE",ABS('Per Diem Calc Tool'!$R97),""))</f>
        <v>#REF!</v>
      </c>
      <c r="Y97" s="170" t="e">
        <f>IF(AND(N97=0.75,($P97="TRUE")),ABS('Per Diem Calc Tool'!$S97*0.75),IF($P97="TRUE",ABS('Per Diem Calc Tool'!$S97),""))</f>
        <v>#REF!</v>
      </c>
      <c r="Z97" s="170" t="e">
        <f>IF(AND(N97=0.75,($Q97="TRUE")),ABS('Per Diem Calc Tool'!$T97*0.75),IF($Q97="TRUE",ABS('Per Diem Calc Tool'!$T97),""))</f>
        <v>#REF!</v>
      </c>
    </row>
    <row r="98" spans="1:26" ht="15" customHeight="1">
      <c r="A98" s="32"/>
      <c r="B98" s="228"/>
      <c r="C98" s="228"/>
      <c r="D98" s="228"/>
      <c r="E98" s="33"/>
      <c r="F98" s="208"/>
      <c r="G98" s="208"/>
      <c r="H98" s="208"/>
      <c r="I98" s="208"/>
      <c r="J98" s="37"/>
      <c r="K98" s="231" t="str">
        <f t="shared" si="8"/>
        <v>NO</v>
      </c>
      <c r="L98" s="188"/>
      <c r="N98" s="235"/>
      <c r="O98" s="236"/>
      <c r="P98" s="236"/>
      <c r="Q98" s="236"/>
      <c r="R98" s="237">
        <f t="shared" si="5"/>
        <v>0</v>
      </c>
      <c r="S98" s="237">
        <f t="shared" si="6"/>
        <v>0</v>
      </c>
      <c r="T98" s="237">
        <f t="shared" si="7"/>
        <v>0</v>
      </c>
      <c r="U98" s="238" t="e">
        <f>(VLOOKUP($P$9,Per_diem_table,1)*N98)-SUM((X98,Y98,Z98))</f>
        <v>#REF!</v>
      </c>
      <c r="V98" s="237"/>
      <c r="X98" s="170">
        <f>IF(AND(N98=0.75,($O98="TRUE")),ABS('Per Diem Calc Tool'!$R98*0.75),IF($O98="TRUE",ABS('Per Diem Calc Tool'!$R98),""))</f>
      </c>
      <c r="Y98" s="170">
        <f>IF(AND(N98=0.75,($P98="TRUE")),ABS('Per Diem Calc Tool'!$S98*0.75),IF($P98="TRUE",ABS('Per Diem Calc Tool'!$S98),""))</f>
      </c>
      <c r="Z98" s="170">
        <f>IF(AND(N98=0.75,($Q98="TRUE")),ABS('Per Diem Calc Tool'!$T98*0.75),IF($Q98="TRUE",ABS('Per Diem Calc Tool'!$T98),""))</f>
      </c>
    </row>
    <row r="99" spans="1:26" ht="15" customHeight="1">
      <c r="A99" s="32"/>
      <c r="B99" s="228"/>
      <c r="C99" s="228"/>
      <c r="D99" s="228"/>
      <c r="E99" s="33"/>
      <c r="F99" s="208"/>
      <c r="G99" s="208"/>
      <c r="H99" s="208"/>
      <c r="I99" s="208"/>
      <c r="J99" s="37"/>
      <c r="K99" s="231" t="str">
        <f t="shared" si="8"/>
        <v>NO</v>
      </c>
      <c r="L99" s="188"/>
      <c r="N99" s="235"/>
      <c r="O99" s="236"/>
      <c r="P99" s="236"/>
      <c r="Q99" s="236"/>
      <c r="R99" s="237">
        <f t="shared" si="5"/>
        <v>0</v>
      </c>
      <c r="S99" s="237">
        <f t="shared" si="6"/>
        <v>0</v>
      </c>
      <c r="T99" s="237">
        <f t="shared" si="7"/>
        <v>0</v>
      </c>
      <c r="U99" s="238" t="e">
        <f>(VLOOKUP($P$9,Per_diem_table,1)*N99)-SUM((X99,Y99,Z99))</f>
        <v>#REF!</v>
      </c>
      <c r="V99" s="237"/>
      <c r="X99" s="170">
        <f>IF(AND(N99=0.75,($O99="TRUE")),ABS('Per Diem Calc Tool'!$R99*0.75),IF($O99="TRUE",ABS('Per Diem Calc Tool'!$R99),""))</f>
      </c>
      <c r="Y99" s="170">
        <f>IF(AND(N99=0.75,($P99="TRUE")),ABS('Per Diem Calc Tool'!$S99*0.75),IF($P99="TRUE",ABS('Per Diem Calc Tool'!$S99),""))</f>
      </c>
      <c r="Z99" s="170">
        <f>IF(AND(N99=0.75,($Q99="TRUE")),ABS('Per Diem Calc Tool'!$T99*0.75),IF($Q99="TRUE",ABS('Per Diem Calc Tool'!$T99),""))</f>
      </c>
    </row>
    <row r="100" spans="1:26" ht="15" customHeight="1">
      <c r="A100" s="32"/>
      <c r="B100" s="228"/>
      <c r="C100" s="228"/>
      <c r="D100" s="228"/>
      <c r="E100" s="33"/>
      <c r="F100" s="208"/>
      <c r="G100" s="208"/>
      <c r="H100" s="208"/>
      <c r="I100" s="208"/>
      <c r="J100" s="37"/>
      <c r="K100" s="231" t="str">
        <f t="shared" si="8"/>
        <v>NO</v>
      </c>
      <c r="L100" s="188">
        <v>27</v>
      </c>
      <c r="M100" s="169" t="b">
        <f>+L100&lt;=$O$7</f>
        <v>0</v>
      </c>
      <c r="N100" s="235">
        <f>IF(L100=$O$7,0.75,1)</f>
        <v>1</v>
      </c>
      <c r="O100" s="236" t="e">
        <f>IF(B46="X","TRUE","FALSE")</f>
        <v>#REF!</v>
      </c>
      <c r="P100" s="236" t="e">
        <f>IF(C46="X","TRUE","FALSE")</f>
        <v>#REF!</v>
      </c>
      <c r="Q100" s="236" t="e">
        <f>IF(D46="X","TRUE","FALSE")</f>
        <v>#REF!</v>
      </c>
      <c r="R100" s="237" t="e">
        <f t="shared" si="5"/>
        <v>#REF!</v>
      </c>
      <c r="S100" s="237" t="e">
        <f t="shared" si="6"/>
        <v>#REF!</v>
      </c>
      <c r="T100" s="237" t="e">
        <f t="shared" si="7"/>
        <v>#REF!</v>
      </c>
      <c r="U100" s="238" t="e">
        <f>(VLOOKUP($P$9,Per_diem_table,1)*N100)-SUM((X100,Y100,Z100))</f>
        <v>#REF!</v>
      </c>
      <c r="V100" s="237" t="e">
        <f>IF(U100&lt;5,5,U100)</f>
        <v>#REF!</v>
      </c>
      <c r="X100" s="170" t="e">
        <f>IF(AND(N100=0.75,($O100="TRUE")),ABS('Per Diem Calc Tool'!$R100*0.75),IF($O100="TRUE",ABS('Per Diem Calc Tool'!$R100),""))</f>
        <v>#REF!</v>
      </c>
      <c r="Y100" s="170" t="e">
        <f>IF(AND(N100=0.75,($P100="TRUE")),ABS('Per Diem Calc Tool'!$S100*0.75),IF($P100="TRUE",ABS('Per Diem Calc Tool'!$S100),""))</f>
        <v>#REF!</v>
      </c>
      <c r="Z100" s="170" t="e">
        <f>IF(AND(N100=0.75,($Q100="TRUE")),ABS('Per Diem Calc Tool'!$T100*0.75),IF($Q100="TRUE",ABS('Per Diem Calc Tool'!$T100),""))</f>
        <v>#REF!</v>
      </c>
    </row>
    <row r="101" spans="1:26" ht="15" customHeight="1">
      <c r="A101" s="32"/>
      <c r="B101" s="228"/>
      <c r="C101" s="228"/>
      <c r="D101" s="228"/>
      <c r="E101" s="33"/>
      <c r="F101" s="208"/>
      <c r="G101" s="208"/>
      <c r="H101" s="208"/>
      <c r="I101" s="208"/>
      <c r="J101" s="37"/>
      <c r="K101" s="231" t="str">
        <f t="shared" si="8"/>
        <v>NO</v>
      </c>
      <c r="L101" s="188"/>
      <c r="N101" s="235"/>
      <c r="O101" s="236"/>
      <c r="P101" s="236"/>
      <c r="Q101" s="236"/>
      <c r="R101" s="237">
        <f t="shared" si="5"/>
        <v>0</v>
      </c>
      <c r="S101" s="237">
        <f t="shared" si="6"/>
        <v>0</v>
      </c>
      <c r="T101" s="237">
        <f t="shared" si="7"/>
        <v>0</v>
      </c>
      <c r="U101" s="238" t="e">
        <f>(VLOOKUP($P$9,Per_diem_table,1)*N101)-SUM((X101,Y101,Z101))</f>
        <v>#REF!</v>
      </c>
      <c r="V101" s="237"/>
      <c r="X101" s="170">
        <f>IF(AND(N101=0.75,($O101="TRUE")),ABS('Per Diem Calc Tool'!$R101*0.75),IF($O101="TRUE",ABS('Per Diem Calc Tool'!$R101),""))</f>
      </c>
      <c r="Y101" s="170">
        <f>IF(AND(N101=0.75,($P101="TRUE")),ABS('Per Diem Calc Tool'!$S101*0.75),IF($P101="TRUE",ABS('Per Diem Calc Tool'!$S101),""))</f>
      </c>
      <c r="Z101" s="170">
        <f>IF(AND(N101=0.75,($Q101="TRUE")),ABS('Per Diem Calc Tool'!$T101*0.75),IF($Q101="TRUE",ABS('Per Diem Calc Tool'!$T101),""))</f>
      </c>
    </row>
    <row r="102" spans="1:26" ht="13.5" customHeight="1">
      <c r="A102" s="32"/>
      <c r="B102" s="228"/>
      <c r="C102" s="228"/>
      <c r="D102" s="228"/>
      <c r="E102" s="33"/>
      <c r="F102" s="208"/>
      <c r="G102" s="208"/>
      <c r="H102" s="208"/>
      <c r="I102" s="208"/>
      <c r="J102" s="37"/>
      <c r="K102" s="231" t="str">
        <f t="shared" si="8"/>
        <v>NO</v>
      </c>
      <c r="L102" s="188"/>
      <c r="N102" s="235"/>
      <c r="O102" s="236"/>
      <c r="P102" s="236"/>
      <c r="Q102" s="236"/>
      <c r="R102" s="237">
        <f t="shared" si="5"/>
        <v>0</v>
      </c>
      <c r="S102" s="237">
        <f t="shared" si="6"/>
        <v>0</v>
      </c>
      <c r="T102" s="237">
        <f t="shared" si="7"/>
        <v>0</v>
      </c>
      <c r="U102" s="238" t="e">
        <f>(VLOOKUP($P$9,Per_diem_table,1)*N102)-SUM((X102,Y102,Z102))</f>
        <v>#REF!</v>
      </c>
      <c r="V102" s="237"/>
      <c r="X102" s="170">
        <f>IF(AND(N102=0.75,($O102="TRUE")),ABS('Per Diem Calc Tool'!$R102*0.75),IF($O102="TRUE",ABS('Per Diem Calc Tool'!$R102),""))</f>
      </c>
      <c r="Y102" s="170">
        <f>IF(AND(N102=0.75,($P102="TRUE")),ABS('Per Diem Calc Tool'!$S102*0.75),IF($P102="TRUE",ABS('Per Diem Calc Tool'!$S102),""))</f>
      </c>
      <c r="Z102" s="170">
        <f>IF(AND(N102=0.75,($Q102="TRUE")),ABS('Per Diem Calc Tool'!$T102*0.75),IF($Q102="TRUE",ABS('Per Diem Calc Tool'!$T102),""))</f>
      </c>
    </row>
    <row r="103" spans="1:26" ht="138.75" customHeight="1">
      <c r="A103" s="39"/>
      <c r="B103" s="228"/>
      <c r="C103" s="40"/>
      <c r="D103" s="228"/>
      <c r="E103" s="58" t="e">
        <f>SUM(E19:E102)</f>
        <v>#REF!</v>
      </c>
      <c r="F103" s="208"/>
      <c r="G103" s="208"/>
      <c r="H103" s="208"/>
      <c r="I103" s="208"/>
      <c r="J103" s="37"/>
      <c r="K103" s="240" t="s">
        <v>99</v>
      </c>
      <c r="L103" s="188">
        <v>28</v>
      </c>
      <c r="M103" s="169" t="b">
        <f>+L103&lt;=$O$7</f>
        <v>0</v>
      </c>
      <c r="N103" s="235">
        <f>IF(L103=$O$7,0.75,1)</f>
        <v>1</v>
      </c>
      <c r="O103" s="236" t="e">
        <f>IF(B47="X","TRUE","FALSE")</f>
        <v>#REF!</v>
      </c>
      <c r="P103" s="236" t="e">
        <f>IF(C47="X","TRUE","FALSE")</f>
        <v>#REF!</v>
      </c>
      <c r="Q103" s="236" t="e">
        <f>IF(D47="X","TRUE","FALSE")</f>
        <v>#REF!</v>
      </c>
      <c r="R103" s="237" t="e">
        <f t="shared" si="5"/>
        <v>#REF!</v>
      </c>
      <c r="S103" s="237" t="e">
        <f t="shared" si="6"/>
        <v>#REF!</v>
      </c>
      <c r="T103" s="237" t="e">
        <f t="shared" si="7"/>
        <v>#REF!</v>
      </c>
      <c r="U103" s="238" t="e">
        <f>(VLOOKUP($P$9,Per_diem_table,1)*N103)-SUM((X103,Y103,Z103))</f>
        <v>#REF!</v>
      </c>
      <c r="V103" s="237" t="e">
        <f>IF(U103&lt;5,5,U103)</f>
        <v>#REF!</v>
      </c>
      <c r="X103" s="170" t="e">
        <f>IF(AND(N103=0.75,($O103="TRUE")),ABS('Per Diem Calc Tool'!$R103*0.75),IF($O103="TRUE",ABS('Per Diem Calc Tool'!$R103),""))</f>
        <v>#REF!</v>
      </c>
      <c r="Y103" s="170" t="e">
        <f>IF(AND(N103=0.75,($P103="TRUE")),ABS('Per Diem Calc Tool'!$S103*0.75),IF($P103="TRUE",ABS('Per Diem Calc Tool'!$S103),""))</f>
        <v>#REF!</v>
      </c>
      <c r="Z103" s="170" t="e">
        <f>IF(AND(N103=0.75,($Q103="TRUE")),ABS('Per Diem Calc Tool'!$T103*0.75),IF($Q103="TRUE",ABS('Per Diem Calc Tool'!$T103),""))</f>
        <v>#REF!</v>
      </c>
    </row>
    <row r="104" spans="1:26" ht="15" customHeight="1">
      <c r="A104" s="695"/>
      <c r="B104" s="695"/>
      <c r="C104" s="695"/>
      <c r="D104" s="695"/>
      <c r="E104" s="60" t="e">
        <f>SUM(E19:E102)</f>
        <v>#REF!</v>
      </c>
      <c r="F104" s="208"/>
      <c r="G104" s="208"/>
      <c r="H104" s="208"/>
      <c r="I104" s="208"/>
      <c r="J104" s="37"/>
      <c r="K104" s="169" t="s">
        <v>99</v>
      </c>
      <c r="L104" s="188"/>
      <c r="N104" s="235"/>
      <c r="O104" s="236"/>
      <c r="P104" s="236"/>
      <c r="Q104" s="236"/>
      <c r="R104" s="237">
        <f t="shared" si="5"/>
        <v>0</v>
      </c>
      <c r="S104" s="237">
        <f t="shared" si="6"/>
        <v>0</v>
      </c>
      <c r="T104" s="237">
        <f t="shared" si="7"/>
        <v>0</v>
      </c>
      <c r="U104" s="238" t="e">
        <f>(VLOOKUP($P$9,Per_diem_table,1)*N104)-SUM((X104,Y104,Z104))</f>
        <v>#REF!</v>
      </c>
      <c r="V104" s="237"/>
      <c r="X104" s="170">
        <f>IF(AND(N104=0.75,($O104="TRUE")),ABS('Per Diem Calc Tool'!$R104*0.75),IF($O104="TRUE",ABS('Per Diem Calc Tool'!$R104),""))</f>
      </c>
      <c r="Y104" s="170">
        <f>IF(AND(N104=0.75,($P104="TRUE")),ABS('Per Diem Calc Tool'!$S104*0.75),IF($P104="TRUE",ABS('Per Diem Calc Tool'!$S104),""))</f>
      </c>
      <c r="Z104" s="170">
        <f>IF(AND(N104=0.75,($Q104="TRUE")),ABS('Per Diem Calc Tool'!$T104*0.75),IF($Q104="TRUE",ABS('Per Diem Calc Tool'!$T104),""))</f>
      </c>
    </row>
    <row r="105" spans="6:26" ht="15" customHeight="1">
      <c r="F105" s="208"/>
      <c r="G105" s="208"/>
      <c r="H105" s="208"/>
      <c r="I105" s="208"/>
      <c r="J105" s="37"/>
      <c r="L105" s="188"/>
      <c r="N105" s="235"/>
      <c r="O105" s="236"/>
      <c r="P105" s="236"/>
      <c r="Q105" s="236"/>
      <c r="R105" s="237">
        <f t="shared" si="5"/>
        <v>0</v>
      </c>
      <c r="S105" s="237">
        <f t="shared" si="6"/>
        <v>0</v>
      </c>
      <c r="T105" s="237">
        <f t="shared" si="7"/>
        <v>0</v>
      </c>
      <c r="U105" s="238" t="e">
        <f>(VLOOKUP($P$9,Per_diem_table,1)*N105)-SUM((X105,Y105,Z105))</f>
        <v>#REF!</v>
      </c>
      <c r="V105" s="237"/>
      <c r="X105" s="170">
        <f>IF(AND(N105=0.75,($O105="TRUE")),ABS('Per Diem Calc Tool'!$R105*0.75),IF($O105="TRUE",ABS('Per Diem Calc Tool'!$R105),""))</f>
      </c>
      <c r="Y105" s="170">
        <f>IF(AND(N105=0.75,($P105="TRUE")),ABS('Per Diem Calc Tool'!$S105*0.75),IF($P105="TRUE",ABS('Per Diem Calc Tool'!$S105),""))</f>
      </c>
      <c r="Z105" s="170">
        <f>IF(AND(N105=0.75,($Q105="TRUE")),ABS('Per Diem Calc Tool'!$T105*0.75),IF($Q105="TRUE",ABS('Per Diem Calc Tool'!$T105),""))</f>
      </c>
    </row>
    <row r="106" spans="2:26" ht="15" customHeight="1">
      <c r="B106" s="44"/>
      <c r="C106" s="44"/>
      <c r="F106" s="208"/>
      <c r="G106" s="208"/>
      <c r="H106" s="208"/>
      <c r="I106" s="208"/>
      <c r="J106" s="37"/>
      <c r="L106" s="188">
        <v>29</v>
      </c>
      <c r="M106" s="169" t="b">
        <f>+L106&lt;=$O$7</f>
        <v>0</v>
      </c>
      <c r="N106" s="235">
        <f>IF(L106=$O$7,0.75,1)</f>
        <v>1</v>
      </c>
      <c r="O106" s="236" t="e">
        <f>IF(B48="X","TRUE","FALSE")</f>
        <v>#REF!</v>
      </c>
      <c r="P106" s="236" t="e">
        <f>IF(C48="X","TRUE","FALSE")</f>
        <v>#REF!</v>
      </c>
      <c r="Q106" s="236" t="e">
        <f>IF(D48="X","TRUE","FALSE")</f>
        <v>#REF!</v>
      </c>
      <c r="R106" s="237" t="e">
        <f t="shared" si="5"/>
        <v>#REF!</v>
      </c>
      <c r="S106" s="237" t="e">
        <f t="shared" si="6"/>
        <v>#REF!</v>
      </c>
      <c r="T106" s="237" t="e">
        <f t="shared" si="7"/>
        <v>#REF!</v>
      </c>
      <c r="U106" s="238" t="e">
        <f>(VLOOKUP($P$9,Per_diem_table,1)*N106)-SUM((X106,Y106,Z106))</f>
        <v>#REF!</v>
      </c>
      <c r="V106" s="237" t="e">
        <f>IF(U106&lt;5,5,U106)</f>
        <v>#REF!</v>
      </c>
      <c r="X106" s="170" t="e">
        <f>IF(AND(N106=0.75,($O106="TRUE")),ABS('Per Diem Calc Tool'!$R106*0.75),IF($O106="TRUE",ABS('Per Diem Calc Tool'!$R106),""))</f>
        <v>#REF!</v>
      </c>
      <c r="Y106" s="170" t="e">
        <f>IF(AND(N106=0.75,($P106="TRUE")),ABS('Per Diem Calc Tool'!$S106*0.75),IF($P106="TRUE",ABS('Per Diem Calc Tool'!$S106),""))</f>
        <v>#REF!</v>
      </c>
      <c r="Z106" s="170" t="e">
        <f>IF(AND(N106=0.75,($Q106="TRUE")),ABS('Per Diem Calc Tool'!$T106*0.75),IF($Q106="TRUE",ABS('Per Diem Calc Tool'!$T106),""))</f>
        <v>#REF!</v>
      </c>
    </row>
    <row r="107" spans="2:26" ht="15" customHeight="1">
      <c r="B107" s="44"/>
      <c r="C107" s="44"/>
      <c r="F107" s="208"/>
      <c r="G107" s="208"/>
      <c r="H107" s="208"/>
      <c r="I107" s="208"/>
      <c r="J107" s="37"/>
      <c r="L107" s="188"/>
      <c r="N107" s="235"/>
      <c r="O107" s="236"/>
      <c r="P107" s="236"/>
      <c r="Q107" s="236"/>
      <c r="R107" s="237">
        <f t="shared" si="5"/>
        <v>0</v>
      </c>
      <c r="S107" s="237">
        <f t="shared" si="6"/>
        <v>0</v>
      </c>
      <c r="T107" s="237">
        <f t="shared" si="7"/>
        <v>0</v>
      </c>
      <c r="U107" s="238" t="e">
        <f>(VLOOKUP($P$9,Per_diem_table,1)*N107)-SUM((X107,Y107,Z107))</f>
        <v>#REF!</v>
      </c>
      <c r="V107" s="237"/>
      <c r="X107" s="170">
        <f>IF(AND(N107=0.75,($O107="TRUE")),ABS('Per Diem Calc Tool'!$R107*0.75),IF($O107="TRUE",ABS('Per Diem Calc Tool'!$R107),""))</f>
      </c>
      <c r="Y107" s="170">
        <f>IF(AND(N107=0.75,($P107="TRUE")),ABS('Per Diem Calc Tool'!$S107*0.75),IF($P107="TRUE",ABS('Per Diem Calc Tool'!$S107),""))</f>
      </c>
      <c r="Z107" s="170">
        <f>IF(AND(N107=0.75,($Q107="TRUE")),ABS('Per Diem Calc Tool'!$T107*0.75),IF($Q107="TRUE",ABS('Per Diem Calc Tool'!$T107),""))</f>
      </c>
    </row>
    <row r="108" spans="2:26" ht="15" customHeight="1">
      <c r="B108" s="44"/>
      <c r="C108" s="44"/>
      <c r="F108" s="208"/>
      <c r="G108" s="208"/>
      <c r="H108" s="208"/>
      <c r="I108" s="208"/>
      <c r="J108" s="37"/>
      <c r="L108" s="188"/>
      <c r="N108" s="235"/>
      <c r="O108" s="236"/>
      <c r="P108" s="236"/>
      <c r="Q108" s="236"/>
      <c r="R108" s="237">
        <f t="shared" si="5"/>
        <v>0</v>
      </c>
      <c r="S108" s="237">
        <f t="shared" si="6"/>
        <v>0</v>
      </c>
      <c r="T108" s="237">
        <f t="shared" si="7"/>
        <v>0</v>
      </c>
      <c r="U108" s="238" t="e">
        <f>(VLOOKUP($P$9,Per_diem_table,1)*N108)-SUM((X108,Y108,Z108))</f>
        <v>#REF!</v>
      </c>
      <c r="V108" s="237"/>
      <c r="X108" s="170">
        <f>IF(AND(N108=0.75,($O108="TRUE")),ABS('Per Diem Calc Tool'!$R108*0.75),IF($O108="TRUE",ABS('Per Diem Calc Tool'!$R108),""))</f>
      </c>
      <c r="Y108" s="170">
        <f>IF(AND(N108=0.75,($P108="TRUE")),ABS('Per Diem Calc Tool'!$S108*0.75),IF($P108="TRUE",ABS('Per Diem Calc Tool'!$S108),""))</f>
      </c>
      <c r="Z108" s="170">
        <f>IF(AND(N108=0.75,($Q108="TRUE")),ABS('Per Diem Calc Tool'!$T108*0.75),IF($Q108="TRUE",ABS('Per Diem Calc Tool'!$T108),""))</f>
      </c>
    </row>
    <row r="109" spans="6:26" ht="15" customHeight="1">
      <c r="F109" s="208"/>
      <c r="G109" s="208"/>
      <c r="H109" s="208"/>
      <c r="I109" s="208"/>
      <c r="J109" s="37"/>
      <c r="L109" s="188">
        <v>30</v>
      </c>
      <c r="M109" s="169" t="b">
        <f>+L109&lt;=$O$7</f>
        <v>0</v>
      </c>
      <c r="N109" s="235">
        <f>IF(L109=$O$7,0.75,1)</f>
        <v>1</v>
      </c>
      <c r="O109" s="236" t="e">
        <f>IF(B49="X","TRUE","FALSE")</f>
        <v>#REF!</v>
      </c>
      <c r="P109" s="236" t="e">
        <f>IF(C49="X","TRUE","FALSE")</f>
        <v>#REF!</v>
      </c>
      <c r="Q109" s="236" t="e">
        <f>IF(D49="X","TRUE","FALSE")</f>
        <v>#REF!</v>
      </c>
      <c r="R109" s="237" t="e">
        <f t="shared" si="5"/>
        <v>#REF!</v>
      </c>
      <c r="S109" s="237" t="e">
        <f t="shared" si="6"/>
        <v>#REF!</v>
      </c>
      <c r="T109" s="237" t="e">
        <f t="shared" si="7"/>
        <v>#REF!</v>
      </c>
      <c r="U109" s="238" t="e">
        <f>(VLOOKUP($P$9,Per_diem_table,1)*N109)-SUM((X109,Y109,Z109))</f>
        <v>#REF!</v>
      </c>
      <c r="V109" s="237" t="e">
        <f>IF(U109&lt;5,5,U109)</f>
        <v>#REF!</v>
      </c>
      <c r="X109" s="170" t="e">
        <f>IF(AND(N109=0.75,($O109="TRUE")),ABS('Per Diem Calc Tool'!$R109*0.75),IF($O109="TRUE",ABS('Per Diem Calc Tool'!$R109),""))</f>
        <v>#REF!</v>
      </c>
      <c r="Y109" s="170" t="e">
        <f>IF(AND(N109=0.75,($P109="TRUE")),ABS('Per Diem Calc Tool'!$S109*0.75),IF($P109="TRUE",ABS('Per Diem Calc Tool'!$S109),""))</f>
        <v>#REF!</v>
      </c>
      <c r="Z109" s="170" t="e">
        <f>IF(AND(N109=0.75,($Q109="TRUE")),ABS('Per Diem Calc Tool'!$T109*0.75),IF($Q109="TRUE",ABS('Per Diem Calc Tool'!$T109),""))</f>
        <v>#REF!</v>
      </c>
    </row>
    <row r="110" spans="6:26" ht="15" customHeight="1">
      <c r="F110" s="208"/>
      <c r="G110" s="208"/>
      <c r="H110" s="208"/>
      <c r="I110" s="208"/>
      <c r="J110" s="37"/>
      <c r="L110" s="188"/>
      <c r="N110" s="235"/>
      <c r="O110" s="236"/>
      <c r="P110" s="236"/>
      <c r="Q110" s="236"/>
      <c r="R110" s="237">
        <f t="shared" si="5"/>
        <v>0</v>
      </c>
      <c r="S110" s="237">
        <f t="shared" si="6"/>
        <v>0</v>
      </c>
      <c r="T110" s="237">
        <f t="shared" si="7"/>
        <v>0</v>
      </c>
      <c r="U110" s="238" t="e">
        <f>(VLOOKUP($P$9,Per_diem_table,1)*N110)-SUM((X110,Y110,Z110))</f>
        <v>#REF!</v>
      </c>
      <c r="V110" s="237"/>
      <c r="X110" s="170">
        <f>IF(AND(N110=0.75,($O110="TRUE")),ABS('Per Diem Calc Tool'!$R110*0.75),IF($O110="TRUE",ABS('Per Diem Calc Tool'!$R110),""))</f>
      </c>
      <c r="Y110" s="170">
        <f>IF(AND(N110=0.75,($P110="TRUE")),ABS('Per Diem Calc Tool'!$S110*0.75),IF($P110="TRUE",ABS('Per Diem Calc Tool'!$S110),""))</f>
      </c>
      <c r="Z110" s="170">
        <f>IF(AND(N110=0.75,($Q110="TRUE")),ABS('Per Diem Calc Tool'!$T110*0.75),IF($Q110="TRUE",ABS('Per Diem Calc Tool'!$T110),""))</f>
      </c>
    </row>
    <row r="111" spans="6:26" ht="15" customHeight="1">
      <c r="F111" s="208"/>
      <c r="G111" s="208"/>
      <c r="H111" s="208"/>
      <c r="I111" s="208"/>
      <c r="J111" s="37"/>
      <c r="L111" s="188"/>
      <c r="N111" s="235"/>
      <c r="O111" s="236"/>
      <c r="P111" s="236"/>
      <c r="Q111" s="236"/>
      <c r="R111" s="237">
        <f t="shared" si="5"/>
        <v>0</v>
      </c>
      <c r="S111" s="237">
        <f t="shared" si="6"/>
        <v>0</v>
      </c>
      <c r="T111" s="237">
        <f t="shared" si="7"/>
        <v>0</v>
      </c>
      <c r="U111" s="238" t="e">
        <f>(VLOOKUP($P$9,Per_diem_table,1)*N111)-SUM((X111,Y111,Z111))</f>
        <v>#REF!</v>
      </c>
      <c r="V111" s="237"/>
      <c r="X111" s="170">
        <f>IF(AND(N111=0.75,($O111="TRUE")),ABS('Per Diem Calc Tool'!$R111*0.75),IF($O111="TRUE",ABS('Per Diem Calc Tool'!$R111),""))</f>
      </c>
      <c r="Y111" s="170">
        <f>IF(AND(N111=0.75,($P111="TRUE")),ABS('Per Diem Calc Tool'!$S111*0.75),IF($P111="TRUE",ABS('Per Diem Calc Tool'!$S111),""))</f>
      </c>
      <c r="Z111" s="170">
        <f>IF(AND(N111=0.75,($Q111="TRUE")),ABS('Per Diem Calc Tool'!$T111*0.75),IF($Q111="TRUE",ABS('Per Diem Calc Tool'!$T111),""))</f>
      </c>
    </row>
    <row r="112" spans="6:26" ht="15" customHeight="1">
      <c r="F112" s="208"/>
      <c r="G112" s="208"/>
      <c r="H112" s="208"/>
      <c r="I112" s="208"/>
      <c r="J112" s="37"/>
      <c r="L112" s="188">
        <v>31</v>
      </c>
      <c r="M112" s="169" t="b">
        <f>+L112&lt;=$O$7</f>
        <v>0</v>
      </c>
      <c r="N112" s="235">
        <f>IF(L112=$O$7,0.75,1)</f>
        <v>1</v>
      </c>
      <c r="O112" s="236" t="e">
        <f>IF(B50="X","TRUE","FALSE")</f>
        <v>#REF!</v>
      </c>
      <c r="P112" s="236" t="e">
        <f>IF(C50="X","TRUE","FALSE")</f>
        <v>#REF!</v>
      </c>
      <c r="Q112" s="236" t="e">
        <f>IF(D50="X","TRUE","FALSE")</f>
        <v>#REF!</v>
      </c>
      <c r="R112" s="237" t="e">
        <f t="shared" si="5"/>
        <v>#REF!</v>
      </c>
      <c r="S112" s="237" t="e">
        <f t="shared" si="6"/>
        <v>#REF!</v>
      </c>
      <c r="T112" s="237" t="e">
        <f t="shared" si="7"/>
        <v>#REF!</v>
      </c>
      <c r="U112" s="238" t="e">
        <f>(VLOOKUP($P$9,Per_diem_table,1)*N112)-SUM((X112,Y112,Z112))</f>
        <v>#REF!</v>
      </c>
      <c r="V112" s="237" t="e">
        <f>IF(U112&lt;5,5,U112)</f>
        <v>#REF!</v>
      </c>
      <c r="X112" s="170" t="e">
        <f>IF(AND(N112=0.75,($O112="TRUE")),ABS('Per Diem Calc Tool'!$R112*0.75),IF($O112="TRUE",ABS('Per Diem Calc Tool'!$R112),""))</f>
        <v>#REF!</v>
      </c>
      <c r="Y112" s="170" t="e">
        <f>IF(AND(N112=0.75,($P112="TRUE")),ABS('Per Diem Calc Tool'!$S112*0.75),IF($P112="TRUE",ABS('Per Diem Calc Tool'!$S112),""))</f>
        <v>#REF!</v>
      </c>
      <c r="Z112" s="170" t="e">
        <f>IF(AND(N112=0.75,($Q112="TRUE")),ABS('Per Diem Calc Tool'!$T112*0.75),IF($Q112="TRUE",ABS('Per Diem Calc Tool'!$T112),""))</f>
        <v>#REF!</v>
      </c>
    </row>
    <row r="113" spans="6:26" ht="15" customHeight="1">
      <c r="F113" s="208"/>
      <c r="G113" s="208"/>
      <c r="H113" s="208"/>
      <c r="I113" s="208"/>
      <c r="J113" s="37"/>
      <c r="L113" s="188"/>
      <c r="N113" s="235"/>
      <c r="O113" s="236"/>
      <c r="P113" s="236"/>
      <c r="Q113" s="236"/>
      <c r="R113" s="237">
        <f t="shared" si="5"/>
        <v>0</v>
      </c>
      <c r="S113" s="237">
        <f t="shared" si="6"/>
        <v>0</v>
      </c>
      <c r="T113" s="237">
        <f t="shared" si="7"/>
        <v>0</v>
      </c>
      <c r="U113" s="238" t="e">
        <f>(VLOOKUP($P$9,Per_diem_table,1)*N113)-SUM((X113,Y113,Z113))</f>
        <v>#REF!</v>
      </c>
      <c r="V113" s="237"/>
      <c r="X113" s="170">
        <f>IF(AND(N113=0.75,($O113="TRUE")),ABS('Per Diem Calc Tool'!$R113*0.75),IF($O113="TRUE",ABS('Per Diem Calc Tool'!$R113),""))</f>
      </c>
      <c r="Y113" s="170">
        <f>IF(AND(N113=0.75,($P113="TRUE")),ABS('Per Diem Calc Tool'!$S113*0.75),IF($P113="TRUE",ABS('Per Diem Calc Tool'!$S113),""))</f>
      </c>
      <c r="Z113" s="170">
        <f>IF(AND(N113=0.75,($Q113="TRUE")),ABS('Per Diem Calc Tool'!$T113*0.75),IF($Q113="TRUE",ABS('Per Diem Calc Tool'!$T113),""))</f>
      </c>
    </row>
    <row r="114" spans="6:26" ht="15" customHeight="1">
      <c r="F114" s="208"/>
      <c r="G114" s="208"/>
      <c r="H114" s="208"/>
      <c r="I114" s="208"/>
      <c r="J114" s="37"/>
      <c r="L114" s="188"/>
      <c r="N114" s="235"/>
      <c r="O114" s="236"/>
      <c r="P114" s="236"/>
      <c r="Q114" s="236"/>
      <c r="R114" s="237">
        <f t="shared" si="5"/>
        <v>0</v>
      </c>
      <c r="S114" s="237">
        <f t="shared" si="6"/>
        <v>0</v>
      </c>
      <c r="T114" s="237">
        <f t="shared" si="7"/>
        <v>0</v>
      </c>
      <c r="U114" s="238" t="e">
        <f>(VLOOKUP($P$9,Per_diem_table,1)*N114)-SUM((X114,Y114,Z114))</f>
        <v>#REF!</v>
      </c>
      <c r="V114" s="237"/>
      <c r="X114" s="170">
        <f>IF(AND(N114=0.75,($O114="TRUE")),ABS('Per Diem Calc Tool'!$R114*0.75),IF($O114="TRUE",ABS('Per Diem Calc Tool'!$R114),""))</f>
      </c>
      <c r="Y114" s="170">
        <f>IF(AND(N114=0.75,($P114="TRUE")),ABS('Per Diem Calc Tool'!$S114*0.75),IF($P114="TRUE",ABS('Per Diem Calc Tool'!$S114),""))</f>
      </c>
      <c r="Z114" s="170">
        <f>IF(AND(N114=0.75,($Q114="TRUE")),ABS('Per Diem Calc Tool'!$T114*0.75),IF($Q114="TRUE",ABS('Per Diem Calc Tool'!$T114),""))</f>
      </c>
    </row>
    <row r="115" spans="6:26" ht="15" customHeight="1">
      <c r="F115" s="208"/>
      <c r="G115" s="208"/>
      <c r="H115" s="208"/>
      <c r="I115" s="208"/>
      <c r="J115" s="37"/>
      <c r="L115" s="188">
        <v>32</v>
      </c>
      <c r="M115" s="169" t="b">
        <f>+L115&lt;=$O$7</f>
        <v>0</v>
      </c>
      <c r="N115" s="235">
        <f>IF(L115=$O$7,0.75,1)</f>
        <v>1</v>
      </c>
      <c r="O115" s="236" t="e">
        <f>IF(B51="X","TRUE","FALSE")</f>
        <v>#REF!</v>
      </c>
      <c r="P115" s="236" t="e">
        <f>IF(C51="X","TRUE","FALSE")</f>
        <v>#REF!</v>
      </c>
      <c r="Q115" s="236" t="e">
        <f>IF(D51="X","TRUE","FALSE")</f>
        <v>#REF!</v>
      </c>
      <c r="R115" s="237" t="e">
        <f t="shared" si="5"/>
        <v>#REF!</v>
      </c>
      <c r="S115" s="237" t="e">
        <f t="shared" si="6"/>
        <v>#REF!</v>
      </c>
      <c r="T115" s="237" t="e">
        <f t="shared" si="7"/>
        <v>#REF!</v>
      </c>
      <c r="U115" s="238" t="e">
        <f>(VLOOKUP($P$9,Per_diem_table,1)*N115)-SUM((X115,Y115,Z115))</f>
        <v>#REF!</v>
      </c>
      <c r="V115" s="237" t="e">
        <f>IF(U115&lt;5,5,U115)</f>
        <v>#REF!</v>
      </c>
      <c r="X115" s="170" t="e">
        <f>IF(AND(N115=0.75,($O115="TRUE")),ABS('Per Diem Calc Tool'!$R115*0.75),IF($O115="TRUE",ABS('Per Diem Calc Tool'!$R115),""))</f>
        <v>#REF!</v>
      </c>
      <c r="Y115" s="170" t="e">
        <f>IF(AND(N115=0.75,($P115="TRUE")),ABS('Per Diem Calc Tool'!$S115*0.75),IF($P115="TRUE",ABS('Per Diem Calc Tool'!$S115),""))</f>
        <v>#REF!</v>
      </c>
      <c r="Z115" s="170" t="e">
        <f>IF(AND(N115=0.75,($Q115="TRUE")),ABS('Per Diem Calc Tool'!$T115*0.75),IF($Q115="TRUE",ABS('Per Diem Calc Tool'!$T115),""))</f>
        <v>#REF!</v>
      </c>
    </row>
    <row r="116" spans="6:26" ht="15" customHeight="1">
      <c r="F116" s="208"/>
      <c r="G116" s="208"/>
      <c r="H116" s="208"/>
      <c r="I116" s="208"/>
      <c r="J116" s="37"/>
      <c r="L116" s="188"/>
      <c r="N116" s="235"/>
      <c r="O116" s="236"/>
      <c r="P116" s="236"/>
      <c r="Q116" s="236"/>
      <c r="R116" s="237">
        <f t="shared" si="5"/>
        <v>0</v>
      </c>
      <c r="S116" s="237">
        <f t="shared" si="6"/>
        <v>0</v>
      </c>
      <c r="T116" s="237">
        <f t="shared" si="7"/>
        <v>0</v>
      </c>
      <c r="U116" s="238" t="e">
        <f>(VLOOKUP($P$9,Per_diem_table,1)*N116)-SUM((X116,Y116,Z116))</f>
        <v>#REF!</v>
      </c>
      <c r="V116" s="237"/>
      <c r="X116" s="170">
        <f>IF(AND(N116=0.75,($O116="TRUE")),ABS('Per Diem Calc Tool'!$R116*0.75),IF($O116="TRUE",ABS('Per Diem Calc Tool'!$R116),""))</f>
      </c>
      <c r="Y116" s="170">
        <f>IF(AND(N116=0.75,($P116="TRUE")),ABS('Per Diem Calc Tool'!$S116*0.75),IF($P116="TRUE",ABS('Per Diem Calc Tool'!$S116),""))</f>
      </c>
      <c r="Z116" s="170">
        <f>IF(AND(N116=0.75,($Q116="TRUE")),ABS('Per Diem Calc Tool'!$T116*0.75),IF($Q116="TRUE",ABS('Per Diem Calc Tool'!$T116),""))</f>
      </c>
    </row>
    <row r="117" spans="6:26" ht="15" customHeight="1">
      <c r="F117" s="208"/>
      <c r="G117" s="208"/>
      <c r="H117" s="208"/>
      <c r="I117" s="208"/>
      <c r="J117" s="37"/>
      <c r="L117" s="188"/>
      <c r="N117" s="235"/>
      <c r="O117" s="236"/>
      <c r="P117" s="236"/>
      <c r="Q117" s="236"/>
      <c r="R117" s="237">
        <f t="shared" si="5"/>
        <v>0</v>
      </c>
      <c r="S117" s="237">
        <f t="shared" si="6"/>
        <v>0</v>
      </c>
      <c r="T117" s="237">
        <f t="shared" si="7"/>
        <v>0</v>
      </c>
      <c r="U117" s="238" t="e">
        <f>(VLOOKUP($P$9,Per_diem_table,1)*N117)-SUM((X117,Y117,Z117))</f>
        <v>#REF!</v>
      </c>
      <c r="V117" s="237"/>
      <c r="X117" s="170">
        <f>IF(AND(N117=0.75,($O117="TRUE")),ABS('Per Diem Calc Tool'!$R117*0.75),IF($O117="TRUE",ABS('Per Diem Calc Tool'!$R117),""))</f>
      </c>
      <c r="Y117" s="170">
        <f>IF(AND(N117=0.75,($P117="TRUE")),ABS('Per Diem Calc Tool'!$S117*0.75),IF($P117="TRUE",ABS('Per Diem Calc Tool'!$S117),""))</f>
      </c>
      <c r="Z117" s="170">
        <f>IF(AND(N117=0.75,($Q117="TRUE")),ABS('Per Diem Calc Tool'!$T117*0.75),IF($Q117="TRUE",ABS('Per Diem Calc Tool'!$T117),""))</f>
      </c>
    </row>
    <row r="118" spans="6:26" ht="15" customHeight="1">
      <c r="F118" s="208"/>
      <c r="G118" s="208"/>
      <c r="H118" s="208"/>
      <c r="I118" s="208"/>
      <c r="J118" s="37"/>
      <c r="L118" s="188">
        <v>33</v>
      </c>
      <c r="M118" s="169" t="b">
        <f>+L118&lt;=$O$7</f>
        <v>0</v>
      </c>
      <c r="N118" s="235">
        <f>IF(L118=$O$7,0.75,1)</f>
        <v>1</v>
      </c>
      <c r="O118" s="236" t="e">
        <f>IF(B52="X","TRUE","FALSE")</f>
        <v>#REF!</v>
      </c>
      <c r="P118" s="236" t="e">
        <f>IF(C52="X","TRUE","FALSE")</f>
        <v>#REF!</v>
      </c>
      <c r="Q118" s="236" t="e">
        <f>IF(D52="X","TRUE","FALSE")</f>
        <v>#REF!</v>
      </c>
      <c r="R118" s="237" t="e">
        <f t="shared" si="5"/>
        <v>#REF!</v>
      </c>
      <c r="S118" s="237" t="e">
        <f t="shared" si="6"/>
        <v>#REF!</v>
      </c>
      <c r="T118" s="237" t="e">
        <f t="shared" si="7"/>
        <v>#REF!</v>
      </c>
      <c r="U118" s="238" t="e">
        <f>(VLOOKUP($P$9,Per_diem_table,1)*N118)-SUM((X118,Y118,Z118))</f>
        <v>#REF!</v>
      </c>
      <c r="V118" s="237" t="e">
        <f>IF(U118&lt;5,5,U118)</f>
        <v>#REF!</v>
      </c>
      <c r="X118" s="170" t="e">
        <f>IF(AND(N118=0.75,($O118="TRUE")),ABS('Per Diem Calc Tool'!$R118*0.75),IF($O118="TRUE",ABS('Per Diem Calc Tool'!$R118),""))</f>
        <v>#REF!</v>
      </c>
      <c r="Y118" s="170" t="e">
        <f>IF(AND(N118=0.75,($P118="TRUE")),ABS('Per Diem Calc Tool'!$S118*0.75),IF($P118="TRUE",ABS('Per Diem Calc Tool'!$S118),""))</f>
        <v>#REF!</v>
      </c>
      <c r="Z118" s="170" t="e">
        <f>IF(AND(N118=0.75,($Q118="TRUE")),ABS('Per Diem Calc Tool'!$T118*0.75),IF($Q118="TRUE",ABS('Per Diem Calc Tool'!$T118),""))</f>
        <v>#REF!</v>
      </c>
    </row>
    <row r="119" spans="6:26" ht="15" customHeight="1">
      <c r="F119" s="208"/>
      <c r="G119" s="208"/>
      <c r="H119" s="208"/>
      <c r="I119" s="208"/>
      <c r="J119" s="37"/>
      <c r="L119" s="188"/>
      <c r="N119" s="235"/>
      <c r="O119" s="236"/>
      <c r="P119" s="236"/>
      <c r="Q119" s="236"/>
      <c r="R119" s="237">
        <f t="shared" si="5"/>
        <v>0</v>
      </c>
      <c r="S119" s="237">
        <f t="shared" si="6"/>
        <v>0</v>
      </c>
      <c r="T119" s="237">
        <f t="shared" si="7"/>
        <v>0</v>
      </c>
      <c r="U119" s="238" t="e">
        <f>(VLOOKUP($P$9,Per_diem_table,1)*N119)-SUM((X119,Y119,Z119))</f>
        <v>#REF!</v>
      </c>
      <c r="V119" s="237"/>
      <c r="X119" s="170">
        <f>IF(AND(N119=0.75,($O119="TRUE")),ABS('Per Diem Calc Tool'!$R119*0.75),IF($O119="TRUE",ABS('Per Diem Calc Tool'!$R119),""))</f>
      </c>
      <c r="Y119" s="170">
        <f>IF(AND(N119=0.75,($P119="TRUE")),ABS('Per Diem Calc Tool'!$S119*0.75),IF($P119="TRUE",ABS('Per Diem Calc Tool'!$S119),""))</f>
      </c>
      <c r="Z119" s="170">
        <f>IF(AND(N119=0.75,($Q119="TRUE")),ABS('Per Diem Calc Tool'!$T119*0.75),IF($Q119="TRUE",ABS('Per Diem Calc Tool'!$T119),""))</f>
      </c>
    </row>
    <row r="120" spans="6:26" ht="15" customHeight="1">
      <c r="F120" s="208"/>
      <c r="G120" s="208"/>
      <c r="H120" s="208"/>
      <c r="I120" s="208"/>
      <c r="J120" s="37"/>
      <c r="L120" s="188"/>
      <c r="N120" s="235"/>
      <c r="O120" s="236"/>
      <c r="P120" s="236"/>
      <c r="Q120" s="236"/>
      <c r="R120" s="237">
        <f t="shared" si="5"/>
        <v>0</v>
      </c>
      <c r="S120" s="237">
        <f t="shared" si="6"/>
        <v>0</v>
      </c>
      <c r="T120" s="237">
        <f t="shared" si="7"/>
        <v>0</v>
      </c>
      <c r="U120" s="238" t="e">
        <f>(VLOOKUP($P$9,Per_diem_table,1)*N120)-SUM((X120,Y120,Z120))</f>
        <v>#REF!</v>
      </c>
      <c r="V120" s="237"/>
      <c r="X120" s="170">
        <f>IF(AND(N120=0.75,($O120="TRUE")),ABS('Per Diem Calc Tool'!$R120*0.75),IF($O120="TRUE",ABS('Per Diem Calc Tool'!$R120),""))</f>
      </c>
      <c r="Y120" s="170">
        <f>IF(AND(N120=0.75,($P120="TRUE")),ABS('Per Diem Calc Tool'!$S120*0.75),IF($P120="TRUE",ABS('Per Diem Calc Tool'!$S120),""))</f>
      </c>
      <c r="Z120" s="170">
        <f>IF(AND(N120=0.75,($Q120="TRUE")),ABS('Per Diem Calc Tool'!$T120*0.75),IF($Q120="TRUE",ABS('Per Diem Calc Tool'!$T120),""))</f>
      </c>
    </row>
    <row r="121" spans="6:26" ht="15" customHeight="1">
      <c r="F121" s="208"/>
      <c r="G121" s="208"/>
      <c r="H121" s="208"/>
      <c r="I121" s="208"/>
      <c r="J121" s="37"/>
      <c r="L121" s="188">
        <v>34</v>
      </c>
      <c r="M121" s="169" t="b">
        <f>+L121&lt;=$O$7</f>
        <v>0</v>
      </c>
      <c r="N121" s="235">
        <f>IF(M121=TRUE,0.75,1)</f>
        <v>1</v>
      </c>
      <c r="O121" s="236" t="e">
        <f>IF(B53="X","TRUE","FALSE")</f>
        <v>#REF!</v>
      </c>
      <c r="P121" s="236" t="e">
        <f>IF(C53="X","TRUE","FALSE")</f>
        <v>#REF!</v>
      </c>
      <c r="Q121" s="236" t="e">
        <f>IF(D53="X","TRUE","FALSE")</f>
        <v>#REF!</v>
      </c>
      <c r="R121" s="237" t="e">
        <f t="shared" si="5"/>
        <v>#REF!</v>
      </c>
      <c r="S121" s="237" t="e">
        <f t="shared" si="6"/>
        <v>#REF!</v>
      </c>
      <c r="T121" s="237" t="e">
        <f t="shared" si="7"/>
        <v>#REF!</v>
      </c>
      <c r="U121" s="238" t="e">
        <f>(VLOOKUP($P$9,Per_diem_table,1)*N121)-SUM((X121,Y121,Z121))</f>
        <v>#REF!</v>
      </c>
      <c r="V121" s="237" t="e">
        <f>IF(U121&lt;5,5,U121)</f>
        <v>#REF!</v>
      </c>
      <c r="X121" s="170" t="e">
        <f>IF(AND(N121=0.75,($O121="TRUE")),ABS('Per Diem Calc Tool'!$R121*0.75),IF($O121="TRUE",ABS('Per Diem Calc Tool'!$R121),""))</f>
        <v>#REF!</v>
      </c>
      <c r="Y121" s="170" t="e">
        <f>IF(AND(N121=0.75,($P121="TRUE")),ABS('Per Diem Calc Tool'!$S121*0.75),IF($P121="TRUE",ABS('Per Diem Calc Tool'!$S121),""))</f>
        <v>#REF!</v>
      </c>
      <c r="Z121" s="170" t="e">
        <f>IF(AND(N121=0.75,($Q121="TRUE")),ABS('Per Diem Calc Tool'!$T121*0.75),IF($Q121="TRUE",ABS('Per Diem Calc Tool'!$T121),""))</f>
        <v>#REF!</v>
      </c>
    </row>
    <row r="122" spans="6:26" ht="15" customHeight="1">
      <c r="F122" s="208"/>
      <c r="G122" s="208"/>
      <c r="H122" s="208"/>
      <c r="I122" s="208"/>
      <c r="J122" s="37"/>
      <c r="L122" s="188"/>
      <c r="N122" s="235"/>
      <c r="O122" s="236"/>
      <c r="P122" s="236"/>
      <c r="Q122" s="236"/>
      <c r="R122" s="237">
        <f t="shared" si="5"/>
        <v>0</v>
      </c>
      <c r="S122" s="237">
        <f t="shared" si="6"/>
        <v>0</v>
      </c>
      <c r="T122" s="237">
        <f t="shared" si="7"/>
        <v>0</v>
      </c>
      <c r="U122" s="238" t="e">
        <f>(VLOOKUP($P$9,Per_diem_table,1)*N122)-SUM((X122,Y122,Z122))</f>
        <v>#REF!</v>
      </c>
      <c r="V122" s="237"/>
      <c r="X122" s="170">
        <f>IF(AND(N122=0.75,($O122="TRUE")),ABS('Per Diem Calc Tool'!$R122*0.75),IF($O122="TRUE",ABS('Per Diem Calc Tool'!$R122),""))</f>
      </c>
      <c r="Y122" s="170">
        <f>IF(AND(N122=0.75,($P122="TRUE")),ABS('Per Diem Calc Tool'!$S122*0.75),IF($P122="TRUE",ABS('Per Diem Calc Tool'!$S122),""))</f>
      </c>
      <c r="Z122" s="170">
        <f>IF(AND(N122=0.75,($Q122="TRUE")),ABS('Per Diem Calc Tool'!$T122*0.75),IF($Q122="TRUE",ABS('Per Diem Calc Tool'!$T122),""))</f>
      </c>
    </row>
    <row r="123" spans="6:26" ht="15" customHeight="1">
      <c r="F123" s="208"/>
      <c r="G123" s="208"/>
      <c r="H123" s="208"/>
      <c r="I123" s="208"/>
      <c r="J123" s="37"/>
      <c r="L123" s="188"/>
      <c r="N123" s="235"/>
      <c r="O123" s="236"/>
      <c r="P123" s="236"/>
      <c r="Q123" s="236"/>
      <c r="R123" s="237">
        <f t="shared" si="5"/>
        <v>0</v>
      </c>
      <c r="S123" s="237">
        <f t="shared" si="6"/>
        <v>0</v>
      </c>
      <c r="T123" s="237">
        <f t="shared" si="7"/>
        <v>0</v>
      </c>
      <c r="U123" s="238" t="e">
        <f>(VLOOKUP($P$9,Per_diem_table,1)*N123)-SUM((X123,Y123,Z123))</f>
        <v>#REF!</v>
      </c>
      <c r="V123" s="237"/>
      <c r="X123" s="170">
        <f>IF(AND(N123=0.75,($O123="TRUE")),ABS('Per Diem Calc Tool'!$R123*0.75),IF($O123="TRUE",ABS('Per Diem Calc Tool'!$R123),""))</f>
      </c>
      <c r="Y123" s="170">
        <f>IF(AND(N123=0.75,($P123="TRUE")),ABS('Per Diem Calc Tool'!$S123*0.75),IF($P123="TRUE",ABS('Per Diem Calc Tool'!$S123),""))</f>
      </c>
      <c r="Z123" s="170">
        <f>IF(AND(N123=0.75,($Q123="TRUE")),ABS('Per Diem Calc Tool'!$T123*0.75),IF($Q123="TRUE",ABS('Per Diem Calc Tool'!$T123),""))</f>
      </c>
    </row>
    <row r="124" spans="6:26" ht="15" customHeight="1">
      <c r="F124" s="208"/>
      <c r="G124" s="208"/>
      <c r="H124" s="208"/>
      <c r="I124" s="208"/>
      <c r="J124" s="37"/>
      <c r="L124" s="188">
        <v>35</v>
      </c>
      <c r="M124" s="169" t="b">
        <f>+L124&lt;=$O$7</f>
        <v>0</v>
      </c>
      <c r="N124" s="235">
        <f>IF(L124=$O$7,0.75,1)</f>
        <v>1</v>
      </c>
      <c r="O124" s="236" t="str">
        <f>IF(B54="X","TRUE","FALSE")</f>
        <v>FALSE</v>
      </c>
      <c r="P124" s="236" t="str">
        <f>IF(C54="X","TRUE","FALSE")</f>
        <v>FALSE</v>
      </c>
      <c r="Q124" s="236" t="str">
        <f>IF(D54="X","TRUE","FALSE")</f>
        <v>FALSE</v>
      </c>
      <c r="R124" s="237">
        <f t="shared" si="5"/>
        <v>0</v>
      </c>
      <c r="S124" s="237">
        <f t="shared" si="6"/>
        <v>0</v>
      </c>
      <c r="T124" s="237">
        <f t="shared" si="7"/>
        <v>0</v>
      </c>
      <c r="U124" s="238" t="e">
        <f>(VLOOKUP($P$9,Per_diem_table,1)*N124)-SUM((X124,Y124,Z124))</f>
        <v>#REF!</v>
      </c>
      <c r="V124" s="237" t="e">
        <f>IF(U124&lt;5,5,U124)</f>
        <v>#REF!</v>
      </c>
      <c r="X124" s="170">
        <f>IF(AND(N124=0.75,($O124="TRUE")),ABS('Per Diem Calc Tool'!$R124*0.75),IF($O124="TRUE",ABS('Per Diem Calc Tool'!$R124),""))</f>
      </c>
      <c r="Y124" s="170">
        <f>IF(AND(N124=0.75,($P124="TRUE")),ABS('Per Diem Calc Tool'!$S124*0.75),IF($P124="TRUE",ABS('Per Diem Calc Tool'!$S124),""))</f>
      </c>
      <c r="Z124" s="170">
        <f>IF(AND(N124=0.75,($Q124="TRUE")),ABS('Per Diem Calc Tool'!$T124*0.75),IF($Q124="TRUE",ABS('Per Diem Calc Tool'!$T124),""))</f>
      </c>
    </row>
    <row r="125" spans="6:26" ht="15" customHeight="1">
      <c r="F125" s="208"/>
      <c r="G125" s="208"/>
      <c r="H125" s="208"/>
      <c r="I125" s="208"/>
      <c r="J125" s="37"/>
      <c r="L125" s="188"/>
      <c r="N125" s="235"/>
      <c r="O125" s="236"/>
      <c r="P125" s="236"/>
      <c r="Q125" s="236"/>
      <c r="R125" s="237">
        <f t="shared" si="5"/>
        <v>0</v>
      </c>
      <c r="S125" s="237">
        <f t="shared" si="6"/>
        <v>0</v>
      </c>
      <c r="T125" s="237">
        <f t="shared" si="7"/>
        <v>0</v>
      </c>
      <c r="U125" s="238" t="e">
        <f>(VLOOKUP($P$9,Per_diem_table,1)*N125)-SUM((X125,Y125,Z125))</f>
        <v>#REF!</v>
      </c>
      <c r="V125" s="237"/>
      <c r="X125" s="170">
        <f>IF(AND(N125=0.75,($O125="TRUE")),ABS('Per Diem Calc Tool'!$R125*0.75),IF($O125="TRUE",ABS('Per Diem Calc Tool'!$R125),""))</f>
      </c>
      <c r="Y125" s="170">
        <f>IF(AND(N125=0.75,($P125="TRUE")),ABS('Per Diem Calc Tool'!$S125*0.75),IF($P125="TRUE",ABS('Per Diem Calc Tool'!$S125),""))</f>
      </c>
      <c r="Z125" s="170">
        <f>IF(AND(N125=0.75,($Q125="TRUE")),ABS('Per Diem Calc Tool'!$T125*0.75),IF($Q125="TRUE",ABS('Per Diem Calc Tool'!$T125),""))</f>
      </c>
    </row>
    <row r="126" spans="6:26" ht="15" customHeight="1">
      <c r="F126" s="208"/>
      <c r="G126" s="208"/>
      <c r="H126" s="208"/>
      <c r="I126" s="208"/>
      <c r="J126" s="37"/>
      <c r="L126" s="188"/>
      <c r="N126" s="235"/>
      <c r="O126" s="236"/>
      <c r="P126" s="236"/>
      <c r="Q126" s="236"/>
      <c r="R126" s="237">
        <f t="shared" si="5"/>
        <v>0</v>
      </c>
      <c r="S126" s="237">
        <f t="shared" si="6"/>
        <v>0</v>
      </c>
      <c r="T126" s="237">
        <f t="shared" si="7"/>
        <v>0</v>
      </c>
      <c r="U126" s="238" t="e">
        <f>(VLOOKUP($P$9,Per_diem_table,1)*N126)-SUM((X126,Y126,Z126))</f>
        <v>#REF!</v>
      </c>
      <c r="V126" s="237"/>
      <c r="X126" s="170">
        <f>IF(AND(N126=0.75,($O126="TRUE")),ABS('Per Diem Calc Tool'!$R126*0.75),IF($O126="TRUE",ABS('Per Diem Calc Tool'!$R126),""))</f>
      </c>
      <c r="Y126" s="170">
        <f>IF(AND(N126=0.75,($P126="TRUE")),ABS('Per Diem Calc Tool'!$S126*0.75),IF($P126="TRUE",ABS('Per Diem Calc Tool'!$S126),""))</f>
      </c>
      <c r="Z126" s="170">
        <f>IF(AND(N126=0.75,($Q126="TRUE")),ABS('Per Diem Calc Tool'!$T126*0.75),IF($Q126="TRUE",ABS('Per Diem Calc Tool'!$T126),""))</f>
      </c>
    </row>
    <row r="127" spans="6:26" ht="15" customHeight="1">
      <c r="F127" s="208"/>
      <c r="G127" s="208"/>
      <c r="H127" s="208"/>
      <c r="I127" s="208"/>
      <c r="J127" s="37"/>
      <c r="L127" s="188">
        <v>36</v>
      </c>
      <c r="M127" s="169" t="b">
        <f>+L127&lt;=$O$7</f>
        <v>0</v>
      </c>
      <c r="N127" s="235">
        <f>IF(L127=$O$7,0.75,1)</f>
        <v>1</v>
      </c>
      <c r="O127" s="236" t="str">
        <f>IF(B55="X","TRUE","FALSE")</f>
        <v>FALSE</v>
      </c>
      <c r="P127" s="236" t="str">
        <f>IF(C55="X","TRUE","FALSE")</f>
        <v>FALSE</v>
      </c>
      <c r="Q127" s="236" t="str">
        <f>IF(D55="X","TRUE","FALSE")</f>
        <v>FALSE</v>
      </c>
      <c r="R127" s="237">
        <f t="shared" si="5"/>
        <v>0</v>
      </c>
      <c r="S127" s="237">
        <f t="shared" si="6"/>
        <v>0</v>
      </c>
      <c r="T127" s="237">
        <f t="shared" si="7"/>
        <v>0</v>
      </c>
      <c r="U127" s="238" t="e">
        <f>(VLOOKUP($P$9,Per_diem_table,1)*N127)-SUM((X127,Y127,Z127))</f>
        <v>#REF!</v>
      </c>
      <c r="V127" s="237" t="e">
        <f>IF(U127&lt;5,5,U127)</f>
        <v>#REF!</v>
      </c>
      <c r="X127" s="170">
        <f>IF(AND(N127=0.75,($O127="TRUE")),ABS('Per Diem Calc Tool'!$R127*0.75),IF($O127="TRUE",ABS('Per Diem Calc Tool'!$R127),""))</f>
      </c>
      <c r="Y127" s="170">
        <f>IF(AND(N127=0.75,($P127="TRUE")),ABS('Per Diem Calc Tool'!$S127*0.75),IF($P127="TRUE",ABS('Per Diem Calc Tool'!$S127),""))</f>
      </c>
      <c r="Z127" s="170">
        <f>IF(AND(N127=0.75,($Q127="TRUE")),ABS('Per Diem Calc Tool'!$T127*0.75),IF($Q127="TRUE",ABS('Per Diem Calc Tool'!$T127),""))</f>
      </c>
    </row>
    <row r="128" spans="6:26" ht="15" customHeight="1">
      <c r="F128" s="208"/>
      <c r="G128" s="208"/>
      <c r="H128" s="208"/>
      <c r="I128" s="208"/>
      <c r="J128" s="37"/>
      <c r="L128" s="188"/>
      <c r="N128" s="235"/>
      <c r="O128" s="236"/>
      <c r="P128" s="236"/>
      <c r="Q128" s="236"/>
      <c r="R128" s="237">
        <f t="shared" si="5"/>
        <v>0</v>
      </c>
      <c r="S128" s="237">
        <f t="shared" si="6"/>
        <v>0</v>
      </c>
      <c r="T128" s="237">
        <f t="shared" si="7"/>
        <v>0</v>
      </c>
      <c r="U128" s="238" t="e">
        <f>(VLOOKUP($P$9,Per_diem_table,1)*N128)-SUM((X128,Y128,Z128))</f>
        <v>#REF!</v>
      </c>
      <c r="V128" s="237"/>
      <c r="X128" s="170">
        <f>IF(AND(N128=0.75,($O128="TRUE")),ABS('Per Diem Calc Tool'!$R128*0.75),IF($O128="TRUE",ABS('Per Diem Calc Tool'!$R128),""))</f>
      </c>
      <c r="Y128" s="170">
        <f>IF(AND(N128=0.75,($P128="TRUE")),ABS('Per Diem Calc Tool'!$S128*0.75),IF($P128="TRUE",ABS('Per Diem Calc Tool'!$S128),""))</f>
      </c>
      <c r="Z128" s="170">
        <f>IF(AND(N128=0.75,($Q128="TRUE")),ABS('Per Diem Calc Tool'!$T128*0.75),IF($Q128="TRUE",ABS('Per Diem Calc Tool'!$T128),""))</f>
      </c>
    </row>
    <row r="129" spans="6:26" ht="15" customHeight="1">
      <c r="F129" s="208"/>
      <c r="G129" s="208"/>
      <c r="H129" s="208"/>
      <c r="I129" s="208"/>
      <c r="J129" s="37"/>
      <c r="L129" s="188"/>
      <c r="N129" s="235"/>
      <c r="O129" s="236"/>
      <c r="P129" s="236"/>
      <c r="Q129" s="236"/>
      <c r="R129" s="237">
        <f t="shared" si="5"/>
        <v>0</v>
      </c>
      <c r="S129" s="237">
        <f t="shared" si="6"/>
        <v>0</v>
      </c>
      <c r="T129" s="237">
        <f t="shared" si="7"/>
        <v>0</v>
      </c>
      <c r="U129" s="238" t="e">
        <f>(VLOOKUP($P$9,Per_diem_table,1)*N129)-SUM((X129,Y129,Z129))</f>
        <v>#REF!</v>
      </c>
      <c r="V129" s="237"/>
      <c r="X129" s="170">
        <f>IF(AND(N129=0.75,($O129="TRUE")),ABS('Per Diem Calc Tool'!$R129*0.75),IF($O129="TRUE",ABS('Per Diem Calc Tool'!$R129),""))</f>
      </c>
      <c r="Y129" s="170">
        <f>IF(AND(N129=0.75,($P129="TRUE")),ABS('Per Diem Calc Tool'!$S129*0.75),IF($P129="TRUE",ABS('Per Diem Calc Tool'!$S129),""))</f>
      </c>
      <c r="Z129" s="170">
        <f>IF(AND(N129=0.75,($Q129="TRUE")),ABS('Per Diem Calc Tool'!$T129*0.75),IF($Q129="TRUE",ABS('Per Diem Calc Tool'!$T129),""))</f>
      </c>
    </row>
    <row r="130" spans="6:26" ht="15" customHeight="1">
      <c r="F130" s="208"/>
      <c r="G130" s="208"/>
      <c r="H130" s="208"/>
      <c r="I130" s="208"/>
      <c r="J130" s="37"/>
      <c r="L130" s="188">
        <v>37</v>
      </c>
      <c r="M130" s="169" t="b">
        <f>+L130&lt;=$O$7</f>
        <v>0</v>
      </c>
      <c r="N130" s="235">
        <f>IF(L130=$O$7,0.75,1)</f>
        <v>1</v>
      </c>
      <c r="O130" s="236" t="str">
        <f>IF(B56="X","TRUE","FALSE")</f>
        <v>FALSE</v>
      </c>
      <c r="P130" s="236" t="str">
        <f>IF(C56="X","TRUE","FALSE")</f>
        <v>FALSE</v>
      </c>
      <c r="Q130" s="236" t="str">
        <f>IF(D56="X","TRUE","FALSE")</f>
        <v>FALSE</v>
      </c>
      <c r="R130" s="237">
        <f t="shared" si="5"/>
        <v>0</v>
      </c>
      <c r="S130" s="237">
        <f t="shared" si="6"/>
        <v>0</v>
      </c>
      <c r="T130" s="237">
        <f t="shared" si="7"/>
        <v>0</v>
      </c>
      <c r="U130" s="238" t="e">
        <f>(VLOOKUP($P$9,Per_diem_table,1)*N130)-SUM((X130,Y130,Z130))</f>
        <v>#REF!</v>
      </c>
      <c r="V130" s="237" t="e">
        <f>IF(U130&lt;5,5,U130)</f>
        <v>#REF!</v>
      </c>
      <c r="X130" s="170">
        <f>IF(AND(N130=0.75,($O130="TRUE")),ABS('Per Diem Calc Tool'!$R130*0.75),IF($O130="TRUE",ABS('Per Diem Calc Tool'!$R130),""))</f>
      </c>
      <c r="Y130" s="170">
        <f>IF(AND(N130=0.75,($P130="TRUE")),ABS('Per Diem Calc Tool'!$S130*0.75),IF($P130="TRUE",ABS('Per Diem Calc Tool'!$S130),""))</f>
      </c>
      <c r="Z130" s="170">
        <f>IF(AND(N130=0.75,($Q130="TRUE")),ABS('Per Diem Calc Tool'!$T130*0.75),IF($Q130="TRUE",ABS('Per Diem Calc Tool'!$T130),""))</f>
      </c>
    </row>
    <row r="131" spans="6:26" ht="15" customHeight="1">
      <c r="F131" s="208"/>
      <c r="G131" s="208"/>
      <c r="H131" s="208"/>
      <c r="I131" s="208"/>
      <c r="J131" s="37"/>
      <c r="L131" s="188"/>
      <c r="N131" s="235"/>
      <c r="O131" s="236"/>
      <c r="P131" s="236"/>
      <c r="Q131" s="236"/>
      <c r="R131" s="237">
        <f t="shared" si="5"/>
        <v>0</v>
      </c>
      <c r="S131" s="237">
        <f t="shared" si="6"/>
        <v>0</v>
      </c>
      <c r="T131" s="237">
        <f t="shared" si="7"/>
        <v>0</v>
      </c>
      <c r="U131" s="238" t="e">
        <f>(VLOOKUP($P$9,Per_diem_table,1)*N131)-SUM((X131,Y131,Z131))</f>
        <v>#REF!</v>
      </c>
      <c r="V131" s="237"/>
      <c r="X131" s="170">
        <f>IF(AND(N131=0.75,($O131="TRUE")),ABS('Per Diem Calc Tool'!$R131*0.75),IF($O131="TRUE",ABS('Per Diem Calc Tool'!$R131),""))</f>
      </c>
      <c r="Y131" s="170">
        <f>IF(AND(N131=0.75,($P131="TRUE")),ABS('Per Diem Calc Tool'!$S131*0.75),IF($P131="TRUE",ABS('Per Diem Calc Tool'!$S131),""))</f>
      </c>
      <c r="Z131" s="170">
        <f>IF(AND(N131=0.75,($Q131="TRUE")),ABS('Per Diem Calc Tool'!$T131*0.75),IF($Q131="TRUE",ABS('Per Diem Calc Tool'!$T131),""))</f>
      </c>
    </row>
    <row r="132" spans="6:26" ht="15" customHeight="1">
      <c r="F132" s="208"/>
      <c r="G132" s="208"/>
      <c r="H132" s="208"/>
      <c r="I132" s="208"/>
      <c r="J132" s="37"/>
      <c r="L132" s="188"/>
      <c r="N132" s="235"/>
      <c r="O132" s="236"/>
      <c r="P132" s="236"/>
      <c r="Q132" s="236"/>
      <c r="R132" s="237">
        <f t="shared" si="5"/>
        <v>0</v>
      </c>
      <c r="S132" s="237">
        <f t="shared" si="6"/>
        <v>0</v>
      </c>
      <c r="T132" s="237">
        <f t="shared" si="7"/>
        <v>0</v>
      </c>
      <c r="U132" s="238" t="e">
        <f>(VLOOKUP($P$9,Per_diem_table,1)*N132)-SUM((X132,Y132,Z132))</f>
        <v>#REF!</v>
      </c>
      <c r="V132" s="237"/>
      <c r="X132" s="170">
        <f>IF(AND(N132=0.75,($O132="TRUE")),ABS('Per Diem Calc Tool'!$R132*0.75),IF($O132="TRUE",ABS('Per Diem Calc Tool'!$R132),""))</f>
      </c>
      <c r="Y132" s="170">
        <f>IF(AND(N132=0.75,($P132="TRUE")),ABS('Per Diem Calc Tool'!$S132*0.75),IF($P132="TRUE",ABS('Per Diem Calc Tool'!$S132),""))</f>
      </c>
      <c r="Z132" s="170">
        <f>IF(AND(N132=0.75,($Q132="TRUE")),ABS('Per Diem Calc Tool'!$T132*0.75),IF($Q132="TRUE",ABS('Per Diem Calc Tool'!$T132),""))</f>
      </c>
    </row>
    <row r="133" spans="6:26" ht="15" customHeight="1">
      <c r="F133" s="208"/>
      <c r="G133" s="208"/>
      <c r="H133" s="208"/>
      <c r="I133" s="208"/>
      <c r="J133" s="37"/>
      <c r="L133" s="188">
        <v>38</v>
      </c>
      <c r="M133" s="169" t="b">
        <f>+L133&lt;=$O$7</f>
        <v>0</v>
      </c>
      <c r="N133" s="235">
        <f>IF(L133=$O$7,0.75,1)</f>
        <v>1</v>
      </c>
      <c r="O133" s="236" t="str">
        <f>IF(B57="X","TRUE","FALSE")</f>
        <v>FALSE</v>
      </c>
      <c r="P133" s="236" t="str">
        <f>IF(C57="X","TRUE","FALSE")</f>
        <v>FALSE</v>
      </c>
      <c r="Q133" s="236" t="str">
        <f>IF(D57="X","TRUE","FALSE")</f>
        <v>FALSE</v>
      </c>
      <c r="R133" s="237">
        <f t="shared" si="5"/>
        <v>0</v>
      </c>
      <c r="S133" s="237">
        <f t="shared" si="6"/>
        <v>0</v>
      </c>
      <c r="T133" s="237">
        <f t="shared" si="7"/>
        <v>0</v>
      </c>
      <c r="U133" s="238" t="e">
        <f>(VLOOKUP($P$9,Per_diem_table,1)*N133)-SUM((X133,Y133,Z133))</f>
        <v>#REF!</v>
      </c>
      <c r="V133" s="237" t="e">
        <f>IF(U133&lt;5,5,U133)</f>
        <v>#REF!</v>
      </c>
      <c r="X133" s="170">
        <f>IF(AND(N133=0.75,($O133="TRUE")),ABS('Per Diem Calc Tool'!$R133*0.75),IF($O133="TRUE",ABS('Per Diem Calc Tool'!$R133),""))</f>
      </c>
      <c r="Y133" s="170">
        <f>IF(AND(N133=0.75,($P133="TRUE")),ABS('Per Diem Calc Tool'!$S133*0.75),IF($P133="TRUE",ABS('Per Diem Calc Tool'!$S133),""))</f>
      </c>
      <c r="Z133" s="170">
        <f>IF(AND(N133=0.75,($Q133="TRUE")),ABS('Per Diem Calc Tool'!$T133*0.75),IF($Q133="TRUE",ABS('Per Diem Calc Tool'!$T133),""))</f>
      </c>
    </row>
    <row r="134" spans="6:26" ht="15" customHeight="1">
      <c r="F134" s="208"/>
      <c r="G134" s="208"/>
      <c r="H134" s="208"/>
      <c r="I134" s="208"/>
      <c r="J134" s="37"/>
      <c r="L134" s="188"/>
      <c r="N134" s="235"/>
      <c r="O134" s="236"/>
      <c r="P134" s="236"/>
      <c r="Q134" s="236"/>
      <c r="R134" s="237">
        <f t="shared" si="5"/>
        <v>0</v>
      </c>
      <c r="S134" s="237">
        <f t="shared" si="6"/>
        <v>0</v>
      </c>
      <c r="T134" s="237">
        <f t="shared" si="7"/>
        <v>0</v>
      </c>
      <c r="U134" s="238" t="e">
        <f>(VLOOKUP($P$9,Per_diem_table,1)*N134)-SUM((X134,Y134,Z134))</f>
        <v>#REF!</v>
      </c>
      <c r="V134" s="237"/>
      <c r="X134" s="170">
        <f>IF(AND(N134=0.75,($O134="TRUE")),ABS('Per Diem Calc Tool'!$R134*0.75),IF($O134="TRUE",ABS('Per Diem Calc Tool'!$R134),""))</f>
      </c>
      <c r="Y134" s="170">
        <f>IF(AND(N134=0.75,($P134="TRUE")),ABS('Per Diem Calc Tool'!$S134*0.75),IF($P134="TRUE",ABS('Per Diem Calc Tool'!$S134),""))</f>
      </c>
      <c r="Z134" s="170">
        <f>IF(AND(N134=0.75,($Q134="TRUE")),ABS('Per Diem Calc Tool'!$T134*0.75),IF($Q134="TRUE",ABS('Per Diem Calc Tool'!$T134),""))</f>
      </c>
    </row>
    <row r="135" spans="6:26" ht="15" customHeight="1">
      <c r="F135" s="208"/>
      <c r="G135" s="208"/>
      <c r="H135" s="208"/>
      <c r="I135" s="208"/>
      <c r="J135" s="37"/>
      <c r="L135" s="188"/>
      <c r="N135" s="235"/>
      <c r="O135" s="236"/>
      <c r="P135" s="236"/>
      <c r="Q135" s="236"/>
      <c r="R135" s="237">
        <f t="shared" si="5"/>
        <v>0</v>
      </c>
      <c r="S135" s="237">
        <f t="shared" si="6"/>
        <v>0</v>
      </c>
      <c r="T135" s="237">
        <f t="shared" si="7"/>
        <v>0</v>
      </c>
      <c r="U135" s="238" t="e">
        <f>(VLOOKUP($P$9,Per_diem_table,1)*N135)-SUM((X135,Y135,Z135))</f>
        <v>#REF!</v>
      </c>
      <c r="V135" s="237"/>
      <c r="X135" s="170">
        <f>IF(AND(N135=0.75,($O135="TRUE")),ABS('Per Diem Calc Tool'!$R135*0.75),IF($O135="TRUE",ABS('Per Diem Calc Tool'!$R135),""))</f>
      </c>
      <c r="Y135" s="170">
        <f>IF(AND(N135=0.75,($P135="TRUE")),ABS('Per Diem Calc Tool'!$S135*0.75),IF($P135="TRUE",ABS('Per Diem Calc Tool'!$S135),""))</f>
      </c>
      <c r="Z135" s="170">
        <f>IF(AND(N135=0.75,($Q135="TRUE")),ABS('Per Diem Calc Tool'!$T135*0.75),IF($Q135="TRUE",ABS('Per Diem Calc Tool'!$T135),""))</f>
      </c>
    </row>
    <row r="136" spans="6:26" ht="15" customHeight="1">
      <c r="F136" s="208"/>
      <c r="G136" s="208"/>
      <c r="H136" s="208"/>
      <c r="I136" s="208"/>
      <c r="J136" s="37"/>
      <c r="L136" s="188">
        <v>39</v>
      </c>
      <c r="M136" s="169" t="b">
        <f>+L136&lt;=$O$7</f>
        <v>0</v>
      </c>
      <c r="N136" s="235">
        <f>IF(L136=$O$7,0.75,1)</f>
        <v>1</v>
      </c>
      <c r="O136" s="236" t="str">
        <f>IF(B58="X","TRUE","FALSE")</f>
        <v>FALSE</v>
      </c>
      <c r="P136" s="236" t="str">
        <f>IF(C58="X","TRUE","FALSE")</f>
        <v>FALSE</v>
      </c>
      <c r="Q136" s="236" t="str">
        <f>IF(D58="X","TRUE","FALSE")</f>
        <v>FALSE</v>
      </c>
      <c r="R136" s="237">
        <f t="shared" si="5"/>
        <v>0</v>
      </c>
      <c r="S136" s="237">
        <f t="shared" si="6"/>
        <v>0</v>
      </c>
      <c r="T136" s="237">
        <f t="shared" si="7"/>
        <v>0</v>
      </c>
      <c r="U136" s="238" t="e">
        <f>(VLOOKUP($P$9,Per_diem_table,1)*N136)-SUM((X136,Y136,Z136))</f>
        <v>#REF!</v>
      </c>
      <c r="V136" s="237" t="e">
        <f>IF(U136&lt;5,5,U136)</f>
        <v>#REF!</v>
      </c>
      <c r="X136" s="170">
        <f>IF(AND(N136=0.75,($O136="TRUE")),ABS('Per Diem Calc Tool'!$R136*0.75),IF($O136="TRUE",ABS('Per Diem Calc Tool'!$R136),""))</f>
      </c>
      <c r="Y136" s="170">
        <f>IF(AND(N136=0.75,($P136="TRUE")),ABS('Per Diem Calc Tool'!$S136*0.75),IF($P136="TRUE",ABS('Per Diem Calc Tool'!$S136),""))</f>
      </c>
      <c r="Z136" s="170">
        <f>IF(AND(N136=0.75,($Q136="TRUE")),ABS('Per Diem Calc Tool'!$T136*0.75),IF($Q136="TRUE",ABS('Per Diem Calc Tool'!$T136),""))</f>
      </c>
    </row>
    <row r="137" spans="6:26" ht="15" customHeight="1">
      <c r="F137" s="208"/>
      <c r="G137" s="208"/>
      <c r="H137" s="208"/>
      <c r="I137" s="208"/>
      <c r="J137" s="37"/>
      <c r="L137" s="188"/>
      <c r="N137" s="235"/>
      <c r="O137" s="236"/>
      <c r="P137" s="236"/>
      <c r="Q137" s="236"/>
      <c r="R137" s="237">
        <f t="shared" si="5"/>
        <v>0</v>
      </c>
      <c r="S137" s="237">
        <f t="shared" si="6"/>
        <v>0</v>
      </c>
      <c r="T137" s="237">
        <f t="shared" si="7"/>
        <v>0</v>
      </c>
      <c r="U137" s="238" t="e">
        <f>(VLOOKUP($P$9,Per_diem_table,1)*N137)-SUM((X137,Y137,Z137))</f>
        <v>#REF!</v>
      </c>
      <c r="V137" s="237"/>
      <c r="X137" s="170">
        <f>IF(AND(N137=0.75,($O137="TRUE")),ABS('Per Diem Calc Tool'!$R137*0.75),IF($O137="TRUE",ABS('Per Diem Calc Tool'!$R137),""))</f>
      </c>
      <c r="Y137" s="170">
        <f>IF(AND(N137=0.75,($P137="TRUE")),ABS('Per Diem Calc Tool'!$S137*0.75),IF($P137="TRUE",ABS('Per Diem Calc Tool'!$S137),""))</f>
      </c>
      <c r="Z137" s="170">
        <f>IF(AND(N137=0.75,($Q137="TRUE")),ABS('Per Diem Calc Tool'!$T137*0.75),IF($Q137="TRUE",ABS('Per Diem Calc Tool'!$T137),""))</f>
      </c>
    </row>
    <row r="138" spans="6:26" ht="15" customHeight="1">
      <c r="F138" s="208"/>
      <c r="G138" s="208"/>
      <c r="H138" s="208"/>
      <c r="I138" s="208"/>
      <c r="J138" s="37"/>
      <c r="L138" s="188"/>
      <c r="N138" s="235"/>
      <c r="O138" s="236"/>
      <c r="P138" s="236"/>
      <c r="Q138" s="236"/>
      <c r="R138" s="237">
        <f t="shared" si="5"/>
        <v>0</v>
      </c>
      <c r="S138" s="237">
        <f t="shared" si="6"/>
        <v>0</v>
      </c>
      <c r="T138" s="237">
        <f t="shared" si="7"/>
        <v>0</v>
      </c>
      <c r="U138" s="238" t="e">
        <f>(VLOOKUP($P$9,Per_diem_table,1)*N138)-SUM((X138,Y138,Z138))</f>
        <v>#REF!</v>
      </c>
      <c r="V138" s="237"/>
      <c r="X138" s="170">
        <f>IF(AND(N138=0.75,($O138="TRUE")),ABS('Per Diem Calc Tool'!$R138*0.75),IF($O138="TRUE",ABS('Per Diem Calc Tool'!$R138),""))</f>
      </c>
      <c r="Y138" s="170">
        <f>IF(AND(N138=0.75,($P138="TRUE")),ABS('Per Diem Calc Tool'!$S138*0.75),IF($P138="TRUE",ABS('Per Diem Calc Tool'!$S138),""))</f>
      </c>
      <c r="Z138" s="170">
        <f>IF(AND(N138=0.75,($Q138="TRUE")),ABS('Per Diem Calc Tool'!$T138*0.75),IF($Q138="TRUE",ABS('Per Diem Calc Tool'!$T138),""))</f>
      </c>
    </row>
    <row r="139" spans="6:26" ht="15" customHeight="1">
      <c r="F139" s="208"/>
      <c r="G139" s="208"/>
      <c r="H139" s="208"/>
      <c r="I139" s="208"/>
      <c r="J139" s="37"/>
      <c r="L139" s="188">
        <v>40</v>
      </c>
      <c r="M139" s="169" t="b">
        <f>+L139&lt;=$O$7</f>
        <v>0</v>
      </c>
      <c r="N139" s="235">
        <f>IF(L139=$O$7,0.75,1)</f>
        <v>1</v>
      </c>
      <c r="O139" s="236" t="str">
        <f>IF(B59="X","TRUE","FALSE")</f>
        <v>FALSE</v>
      </c>
      <c r="P139" s="236" t="str">
        <f>IF(C59="X","TRUE","FALSE")</f>
        <v>FALSE</v>
      </c>
      <c r="Q139" s="236" t="str">
        <f>IF(D59="X","TRUE","FALSE")</f>
        <v>FALSE</v>
      </c>
      <c r="R139" s="237">
        <f t="shared" si="5"/>
        <v>0</v>
      </c>
      <c r="S139" s="237">
        <f t="shared" si="6"/>
        <v>0</v>
      </c>
      <c r="T139" s="237">
        <f t="shared" si="7"/>
        <v>0</v>
      </c>
      <c r="U139" s="238" t="e">
        <f>(VLOOKUP($P$9,Per_diem_table,1)*N139)-SUM((X139,Y139,Z139))</f>
        <v>#REF!</v>
      </c>
      <c r="V139" s="237" t="e">
        <f>IF(U139&lt;5,5,U139)</f>
        <v>#REF!</v>
      </c>
      <c r="X139" s="170">
        <f>IF(AND(N139=0.75,($O139="TRUE")),ABS('Per Diem Calc Tool'!$R139*0.75),IF($O139="TRUE",ABS('Per Diem Calc Tool'!$R139),""))</f>
      </c>
      <c r="Y139" s="170">
        <f>IF(AND(N139=0.75,($P139="TRUE")),ABS('Per Diem Calc Tool'!$S139*0.75),IF($P139="TRUE",ABS('Per Diem Calc Tool'!$S139),""))</f>
      </c>
      <c r="Z139" s="170">
        <f>IF(AND(N139=0.75,($Q139="TRUE")),ABS('Per Diem Calc Tool'!$T139*0.75),IF($Q139="TRUE",ABS('Per Diem Calc Tool'!$T139),""))</f>
      </c>
    </row>
    <row r="140" spans="6:26" ht="26.25" customHeight="1">
      <c r="F140" s="41"/>
      <c r="G140" s="41"/>
      <c r="H140" s="41"/>
      <c r="I140" s="41"/>
      <c r="J140" s="37"/>
      <c r="L140" s="188"/>
      <c r="N140" s="235"/>
      <c r="O140" s="236"/>
      <c r="P140" s="236"/>
      <c r="Q140" s="236"/>
      <c r="R140" s="237">
        <f t="shared" si="5"/>
        <v>0</v>
      </c>
      <c r="S140" s="237">
        <f t="shared" si="6"/>
        <v>0</v>
      </c>
      <c r="T140" s="237">
        <f t="shared" si="7"/>
        <v>0</v>
      </c>
      <c r="U140" s="238" t="e">
        <f>(VLOOKUP($P$9,Per_diem_table,1)*N140)-SUM((X140,Y140,Z140))</f>
        <v>#REF!</v>
      </c>
      <c r="V140" s="237"/>
      <c r="X140" s="170">
        <f>IF(AND(N140=0.75,($O140="TRUE")),ABS('Per Diem Calc Tool'!$R140*0.75),IF($O140="TRUE",ABS('Per Diem Calc Tool'!$R140),""))</f>
      </c>
      <c r="Y140" s="170">
        <f>IF(AND(N140=0.75,($P140="TRUE")),ABS('Per Diem Calc Tool'!$S140*0.75),IF($P140="TRUE",ABS('Per Diem Calc Tool'!$S140),""))</f>
      </c>
      <c r="Z140" s="170">
        <f>IF(AND(N140=0.75,($Q140="TRUE")),ABS('Per Diem Calc Tool'!$T140*0.75),IF($Q140="TRUE",ABS('Per Diem Calc Tool'!$T140),""))</f>
      </c>
    </row>
    <row r="141" spans="6:26" ht="12.75" customHeight="1">
      <c r="F141" s="42"/>
      <c r="G141" s="42"/>
      <c r="H141" s="43"/>
      <c r="I141" s="37"/>
      <c r="J141" s="36"/>
      <c r="L141" s="188"/>
      <c r="N141" s="235"/>
      <c r="O141" s="236"/>
      <c r="P141" s="236"/>
      <c r="Q141" s="236"/>
      <c r="R141" s="237">
        <f t="shared" si="5"/>
        <v>0</v>
      </c>
      <c r="S141" s="237">
        <f t="shared" si="6"/>
        <v>0</v>
      </c>
      <c r="T141" s="237">
        <f t="shared" si="7"/>
        <v>0</v>
      </c>
      <c r="U141" s="238" t="e">
        <f>(VLOOKUP($P$9,Per_diem_table,1)*N141)-SUM((X141,Y141,Z141))</f>
        <v>#REF!</v>
      </c>
      <c r="V141" s="237"/>
      <c r="X141" s="170">
        <f>IF(AND(N141=0.75,($O141="TRUE")),ABS('Per Diem Calc Tool'!$R141*0.75),IF($O141="TRUE",ABS('Per Diem Calc Tool'!$R141),""))</f>
      </c>
      <c r="Y141" s="170">
        <f>IF(AND(N141=0.75,($P141="TRUE")),ABS('Per Diem Calc Tool'!$S141*0.75),IF($P141="TRUE",ABS('Per Diem Calc Tool'!$S141),""))</f>
      </c>
      <c r="Z141" s="170">
        <f>IF(AND(N141=0.75,($Q141="TRUE")),ABS('Per Diem Calc Tool'!$T141*0.75),IF($Q141="TRUE",ABS('Per Diem Calc Tool'!$T141),""))</f>
      </c>
    </row>
    <row r="142" spans="12:26" ht="14.25">
      <c r="L142" s="188">
        <v>41</v>
      </c>
      <c r="M142" s="169" t="b">
        <f>+L142&lt;=$O$7</f>
        <v>0</v>
      </c>
      <c r="N142" s="235">
        <f>IF(L142=$O$7,0.75,1)</f>
        <v>1</v>
      </c>
      <c r="O142" s="236" t="str">
        <f>IF(B60="X","TRUE","FALSE")</f>
        <v>FALSE</v>
      </c>
      <c r="P142" s="236" t="str">
        <f>IF(C60="X","TRUE","FALSE")</f>
        <v>FALSE</v>
      </c>
      <c r="Q142" s="236" t="str">
        <f>IF(D60="X","TRUE","FALSE")</f>
        <v>FALSE</v>
      </c>
      <c r="R142" s="237">
        <f t="shared" si="5"/>
        <v>0</v>
      </c>
      <c r="S142" s="237">
        <f t="shared" si="6"/>
        <v>0</v>
      </c>
      <c r="T142" s="237">
        <f t="shared" si="7"/>
        <v>0</v>
      </c>
      <c r="U142" s="238" t="e">
        <f>(VLOOKUP($P$9,Per_diem_table,1)*N142)-SUM((X142,Y142,Z142))</f>
        <v>#REF!</v>
      </c>
      <c r="V142" s="237" t="e">
        <f>IF(U142&lt;5,5,U142)</f>
        <v>#REF!</v>
      </c>
      <c r="X142" s="170">
        <f>IF(AND(N142=0.75,($O142="TRUE")),ABS('Per Diem Calc Tool'!$R142*0.75),IF($O142="TRUE",ABS('Per Diem Calc Tool'!$R142),""))</f>
      </c>
      <c r="Y142" s="170">
        <f>IF(AND(N142=0.75,($P142="TRUE")),ABS('Per Diem Calc Tool'!$S142*0.75),IF($P142="TRUE",ABS('Per Diem Calc Tool'!$S142),""))</f>
      </c>
      <c r="Z142" s="170">
        <f>IF(AND(N142=0.75,($Q142="TRUE")),ABS('Per Diem Calc Tool'!$T142*0.75),IF($Q142="TRUE",ABS('Per Diem Calc Tool'!$T142),""))</f>
      </c>
    </row>
    <row r="143" spans="12:26" ht="14.25">
      <c r="L143" s="188"/>
      <c r="N143" s="235"/>
      <c r="O143" s="236"/>
      <c r="P143" s="236"/>
      <c r="Q143" s="236"/>
      <c r="R143" s="237">
        <f t="shared" si="5"/>
        <v>0</v>
      </c>
      <c r="S143" s="237">
        <f t="shared" si="6"/>
        <v>0</v>
      </c>
      <c r="T143" s="237">
        <f t="shared" si="7"/>
        <v>0</v>
      </c>
      <c r="U143" s="238" t="e">
        <f>(VLOOKUP($P$9,Per_diem_table,1)*N143)-SUM((X143,Y143,Z143))</f>
        <v>#REF!</v>
      </c>
      <c r="V143" s="237"/>
      <c r="X143" s="170">
        <f>IF(AND(N143=0.75,($O143="TRUE")),ABS('Per Diem Calc Tool'!$R143*0.75),IF($O143="TRUE",ABS('Per Diem Calc Tool'!$R143),""))</f>
      </c>
      <c r="Y143" s="170">
        <f>IF(AND(N143=0.75,($P143="TRUE")),ABS('Per Diem Calc Tool'!$S143*0.75),IF($P143="TRUE",ABS('Per Diem Calc Tool'!$S143),""))</f>
      </c>
      <c r="Z143" s="170">
        <f>IF(AND(N143=0.75,($Q143="TRUE")),ABS('Per Diem Calc Tool'!$T143*0.75),IF($Q143="TRUE",ABS('Per Diem Calc Tool'!$T143),""))</f>
      </c>
    </row>
    <row r="144" spans="12:26" ht="14.25">
      <c r="L144" s="188"/>
      <c r="N144" s="235"/>
      <c r="O144" s="236"/>
      <c r="P144" s="236"/>
      <c r="Q144" s="236"/>
      <c r="R144" s="237">
        <f t="shared" si="5"/>
        <v>0</v>
      </c>
      <c r="S144" s="237">
        <f t="shared" si="6"/>
        <v>0</v>
      </c>
      <c r="T144" s="237">
        <f t="shared" si="7"/>
        <v>0</v>
      </c>
      <c r="U144" s="238" t="e">
        <f>(VLOOKUP($P$9,Per_diem_table,1)*N144)-SUM((X144,Y144,Z144))</f>
        <v>#REF!</v>
      </c>
      <c r="V144" s="237"/>
      <c r="X144" s="170">
        <f>IF(AND(N144=0.75,($O144="TRUE")),ABS('Per Diem Calc Tool'!$R144*0.75),IF($O144="TRUE",ABS('Per Diem Calc Tool'!$R144),""))</f>
      </c>
      <c r="Y144" s="170">
        <f>IF(AND(N144=0.75,($P144="TRUE")),ABS('Per Diem Calc Tool'!$S144*0.75),IF($P144="TRUE",ABS('Per Diem Calc Tool'!$S144),""))</f>
      </c>
      <c r="Z144" s="170">
        <f>IF(AND(N144=0.75,($Q144="TRUE")),ABS('Per Diem Calc Tool'!$T144*0.75),IF($Q144="TRUE",ABS('Per Diem Calc Tool'!$T144),""))</f>
      </c>
    </row>
    <row r="145" spans="12:26" ht="14.25">
      <c r="L145" s="188">
        <v>42</v>
      </c>
      <c r="M145" s="169" t="b">
        <f>+L145&lt;=$O$7</f>
        <v>0</v>
      </c>
      <c r="N145" s="235">
        <f>IF(L145=$O$7,0.75,1)</f>
        <v>1</v>
      </c>
      <c r="O145" s="236" t="str">
        <f>IF(B61="X","TRUE","FALSE")</f>
        <v>FALSE</v>
      </c>
      <c r="P145" s="236" t="str">
        <f>IF(C61="X","TRUE","FALSE")</f>
        <v>FALSE</v>
      </c>
      <c r="Q145" s="236" t="str">
        <f>IF(D61="X","TRUE","FALSE")</f>
        <v>FALSE</v>
      </c>
      <c r="R145" s="237">
        <f t="shared" si="5"/>
        <v>0</v>
      </c>
      <c r="S145" s="237">
        <f t="shared" si="6"/>
        <v>0</v>
      </c>
      <c r="T145" s="237">
        <f t="shared" si="7"/>
        <v>0</v>
      </c>
      <c r="U145" s="238" t="e">
        <f>(VLOOKUP($P$9,Per_diem_table,1)*N145)-SUM((X145,Y145,Z145))</f>
        <v>#REF!</v>
      </c>
      <c r="V145" s="237" t="e">
        <f>IF(U145&lt;5,5,U145)</f>
        <v>#REF!</v>
      </c>
      <c r="X145" s="170">
        <f>IF(AND(N145=0.75,($O145="TRUE")),ABS('Per Diem Calc Tool'!$R145*0.75),IF($O145="TRUE",ABS('Per Diem Calc Tool'!$R145),""))</f>
      </c>
      <c r="Y145" s="170">
        <f>IF(AND(N145=0.75,($P145="TRUE")),ABS('Per Diem Calc Tool'!$S145*0.75),IF($P145="TRUE",ABS('Per Diem Calc Tool'!$S145),""))</f>
      </c>
      <c r="Z145" s="170">
        <f>IF(AND(N145=0.75,($Q145="TRUE")),ABS('Per Diem Calc Tool'!$T145*0.75),IF($Q145="TRUE",ABS('Per Diem Calc Tool'!$T145),""))</f>
      </c>
    </row>
    <row r="146" spans="12:26" ht="14.25">
      <c r="L146" s="188"/>
      <c r="N146" s="235"/>
      <c r="O146" s="236"/>
      <c r="P146" s="236"/>
      <c r="Q146" s="236"/>
      <c r="R146" s="237">
        <f t="shared" si="5"/>
        <v>0</v>
      </c>
      <c r="S146" s="237">
        <f t="shared" si="6"/>
        <v>0</v>
      </c>
      <c r="T146" s="237">
        <f t="shared" si="7"/>
        <v>0</v>
      </c>
      <c r="U146" s="238" t="e">
        <f>(VLOOKUP($P$9,Per_diem_table,1)*N146)-SUM((X146,Y146,Z146))</f>
        <v>#REF!</v>
      </c>
      <c r="V146" s="237"/>
      <c r="X146" s="170">
        <f>IF(AND(N146=0.75,($O146="TRUE")),ABS('Per Diem Calc Tool'!$R146*0.75),IF($O146="TRUE",ABS('Per Diem Calc Tool'!$R146),""))</f>
      </c>
      <c r="Y146" s="170">
        <f>IF(AND(N146=0.75,($P146="TRUE")),ABS('Per Diem Calc Tool'!$S146*0.75),IF($P146="TRUE",ABS('Per Diem Calc Tool'!$S146),""))</f>
      </c>
      <c r="Z146" s="170">
        <f>IF(AND(N146=0.75,($Q146="TRUE")),ABS('Per Diem Calc Tool'!$T146*0.75),IF($Q146="TRUE",ABS('Per Diem Calc Tool'!$T146),""))</f>
      </c>
    </row>
    <row r="147" spans="12:26" ht="14.25">
      <c r="L147" s="188"/>
      <c r="N147" s="235"/>
      <c r="O147" s="236"/>
      <c r="P147" s="236"/>
      <c r="Q147" s="236"/>
      <c r="R147" s="237">
        <f aca="true" t="shared" si="9" ref="R147:R210">IF(O147="TRUE",-VLOOKUP($P$9,Per_diem_table,2),0)</f>
        <v>0</v>
      </c>
      <c r="S147" s="237">
        <f aca="true" t="shared" si="10" ref="S147:S210">IF(P147="TRUE",-VLOOKUP($P$9,Per_diem_table,3),0)</f>
        <v>0</v>
      </c>
      <c r="T147" s="237">
        <f aca="true" t="shared" si="11" ref="T147:T210">IF(Q147="TRUE",-VLOOKUP($P$9,Per_diem_table,4),0)</f>
        <v>0</v>
      </c>
      <c r="U147" s="238" t="e">
        <f>(VLOOKUP($P$9,Per_diem_table,1)*N147)-SUM((X147,Y147,Z147))</f>
        <v>#REF!</v>
      </c>
      <c r="V147" s="237"/>
      <c r="X147" s="170">
        <f>IF(AND(N147=0.75,($O147="TRUE")),ABS('Per Diem Calc Tool'!$R147*0.75),IF($O147="TRUE",ABS('Per Diem Calc Tool'!$R147),""))</f>
      </c>
      <c r="Y147" s="170">
        <f>IF(AND(N147=0.75,($P147="TRUE")),ABS('Per Diem Calc Tool'!$S147*0.75),IF($P147="TRUE",ABS('Per Diem Calc Tool'!$S147),""))</f>
      </c>
      <c r="Z147" s="170">
        <f>IF(AND(N147=0.75,($Q147="TRUE")),ABS('Per Diem Calc Tool'!$T147*0.75),IF($Q147="TRUE",ABS('Per Diem Calc Tool'!$T147),""))</f>
      </c>
    </row>
    <row r="148" spans="12:26" ht="14.25">
      <c r="L148" s="188">
        <v>43</v>
      </c>
      <c r="M148" s="169" t="b">
        <f>+L148&lt;=$O$7</f>
        <v>0</v>
      </c>
      <c r="N148" s="235">
        <f>IF(L148=$O$7,0.75,1)</f>
        <v>1</v>
      </c>
      <c r="O148" s="236" t="str">
        <f>IF(B62="X","TRUE","FALSE")</f>
        <v>FALSE</v>
      </c>
      <c r="P148" s="236" t="str">
        <f>IF(C62="X","TRUE","FALSE")</f>
        <v>FALSE</v>
      </c>
      <c r="Q148" s="236" t="str">
        <f>IF(D62="X","TRUE","FALSE")</f>
        <v>FALSE</v>
      </c>
      <c r="R148" s="237">
        <f t="shared" si="9"/>
        <v>0</v>
      </c>
      <c r="S148" s="237">
        <f t="shared" si="10"/>
        <v>0</v>
      </c>
      <c r="T148" s="237">
        <f t="shared" si="11"/>
        <v>0</v>
      </c>
      <c r="U148" s="238" t="e">
        <f>(VLOOKUP($P$9,Per_diem_table,1)*N148)-SUM((X148,Y148,Z148))</f>
        <v>#REF!</v>
      </c>
      <c r="V148" s="237" t="e">
        <f>IF(U148&lt;5,5,U148)</f>
        <v>#REF!</v>
      </c>
      <c r="X148" s="170">
        <f>IF(AND(N148=0.75,($O148="TRUE")),ABS('Per Diem Calc Tool'!$R148*0.75),IF($O148="TRUE",ABS('Per Diem Calc Tool'!$R148),""))</f>
      </c>
      <c r="Y148" s="170">
        <f>IF(AND(N148=0.75,($P148="TRUE")),ABS('Per Diem Calc Tool'!$S148*0.75),IF($P148="TRUE",ABS('Per Diem Calc Tool'!$S148),""))</f>
      </c>
      <c r="Z148" s="170">
        <f>IF(AND(N148=0.75,($Q148="TRUE")),ABS('Per Diem Calc Tool'!$T148*0.75),IF($Q148="TRUE",ABS('Per Diem Calc Tool'!$T148),""))</f>
      </c>
    </row>
    <row r="149" spans="12:26" ht="14.25">
      <c r="L149" s="188"/>
      <c r="N149" s="235"/>
      <c r="O149" s="236"/>
      <c r="P149" s="236"/>
      <c r="Q149" s="236"/>
      <c r="R149" s="237">
        <f t="shared" si="9"/>
        <v>0</v>
      </c>
      <c r="S149" s="237">
        <f t="shared" si="10"/>
        <v>0</v>
      </c>
      <c r="T149" s="237">
        <f t="shared" si="11"/>
        <v>0</v>
      </c>
      <c r="U149" s="238" t="e">
        <f>(VLOOKUP($P$9,Per_diem_table,1)*N149)-SUM((X149,Y149,Z149))</f>
        <v>#REF!</v>
      </c>
      <c r="V149" s="237"/>
      <c r="X149" s="170">
        <f>IF(AND(N149=0.75,($O149="TRUE")),ABS('Per Diem Calc Tool'!$R149*0.75),IF($O149="TRUE",ABS('Per Diem Calc Tool'!$R149),""))</f>
      </c>
      <c r="Y149" s="170">
        <f>IF(AND(N149=0.75,($P149="TRUE")),ABS('Per Diem Calc Tool'!$S149*0.75),IF($P149="TRUE",ABS('Per Diem Calc Tool'!$S149),""))</f>
      </c>
      <c r="Z149" s="170">
        <f>IF(AND(N149=0.75,($Q149="TRUE")),ABS('Per Diem Calc Tool'!$T149*0.75),IF($Q149="TRUE",ABS('Per Diem Calc Tool'!$T149),""))</f>
      </c>
    </row>
    <row r="150" spans="12:26" ht="14.25">
      <c r="L150" s="188"/>
      <c r="N150" s="235"/>
      <c r="O150" s="236"/>
      <c r="P150" s="236"/>
      <c r="Q150" s="236"/>
      <c r="R150" s="237">
        <f t="shared" si="9"/>
        <v>0</v>
      </c>
      <c r="S150" s="237">
        <f t="shared" si="10"/>
        <v>0</v>
      </c>
      <c r="T150" s="237">
        <f t="shared" si="11"/>
        <v>0</v>
      </c>
      <c r="U150" s="238" t="e">
        <f>(VLOOKUP($P$9,Per_diem_table,1)*N150)-SUM((X150,Y150,Z150))</f>
        <v>#REF!</v>
      </c>
      <c r="V150" s="237"/>
      <c r="X150" s="170">
        <f>IF(AND(N150=0.75,($O150="TRUE")),ABS('Per Diem Calc Tool'!$R150*0.75),IF($O150="TRUE",ABS('Per Diem Calc Tool'!$R150),""))</f>
      </c>
      <c r="Y150" s="170">
        <f>IF(AND(N150=0.75,($P150="TRUE")),ABS('Per Diem Calc Tool'!$S150*0.75),IF($P150="TRUE",ABS('Per Diem Calc Tool'!$S150),""))</f>
      </c>
      <c r="Z150" s="170">
        <f>IF(AND(N150=0.75,($Q150="TRUE")),ABS('Per Diem Calc Tool'!$T150*0.75),IF($Q150="TRUE",ABS('Per Diem Calc Tool'!$T150),""))</f>
      </c>
    </row>
    <row r="151" spans="12:26" ht="14.25">
      <c r="L151" s="188">
        <v>44</v>
      </c>
      <c r="M151" s="169" t="b">
        <f>+L151&lt;=$O$7</f>
        <v>0</v>
      </c>
      <c r="N151" s="235">
        <f>IF(L151=$O$7,0.75,1)</f>
        <v>1</v>
      </c>
      <c r="O151" s="236" t="str">
        <f>IF(B63="X","TRUE","FALSE")</f>
        <v>FALSE</v>
      </c>
      <c r="P151" s="236" t="str">
        <f>IF(C63="X","TRUE","FALSE")</f>
        <v>FALSE</v>
      </c>
      <c r="Q151" s="236" t="str">
        <f>IF(D63="X","TRUE","FALSE")</f>
        <v>FALSE</v>
      </c>
      <c r="R151" s="237">
        <f t="shared" si="9"/>
        <v>0</v>
      </c>
      <c r="S151" s="237">
        <f t="shared" si="10"/>
        <v>0</v>
      </c>
      <c r="T151" s="237">
        <f t="shared" si="11"/>
        <v>0</v>
      </c>
      <c r="U151" s="238" t="e">
        <f>(VLOOKUP($P$9,Per_diem_table,1)*N151)-SUM((X151,Y151,Z151))</f>
        <v>#REF!</v>
      </c>
      <c r="V151" s="237" t="e">
        <f>IF(U151&lt;5,5,U151)</f>
        <v>#REF!</v>
      </c>
      <c r="X151" s="170">
        <f>IF(AND(N151=0.75,($O151="TRUE")),ABS('Per Diem Calc Tool'!$R151*0.75),IF($O151="TRUE",ABS('Per Diem Calc Tool'!$R151),""))</f>
      </c>
      <c r="Y151" s="170">
        <f>IF(AND(N151=0.75,($P151="TRUE")),ABS('Per Diem Calc Tool'!$S151*0.75),IF($P151="TRUE",ABS('Per Diem Calc Tool'!$S151),""))</f>
      </c>
      <c r="Z151" s="170">
        <f>IF(AND(N151=0.75,($Q151="TRUE")),ABS('Per Diem Calc Tool'!$T151*0.75),IF($Q151="TRUE",ABS('Per Diem Calc Tool'!$T151),""))</f>
      </c>
    </row>
    <row r="152" spans="12:26" ht="14.25">
      <c r="L152" s="188"/>
      <c r="N152" s="235"/>
      <c r="O152" s="236"/>
      <c r="P152" s="236"/>
      <c r="Q152" s="236"/>
      <c r="R152" s="237">
        <f t="shared" si="9"/>
        <v>0</v>
      </c>
      <c r="S152" s="237">
        <f t="shared" si="10"/>
        <v>0</v>
      </c>
      <c r="T152" s="237">
        <f t="shared" si="11"/>
        <v>0</v>
      </c>
      <c r="U152" s="238" t="e">
        <f>(VLOOKUP($P$9,Per_diem_table,1)*N152)-SUM((X152,Y152,Z152))</f>
        <v>#REF!</v>
      </c>
      <c r="V152" s="237"/>
      <c r="X152" s="170">
        <f>IF(AND(N152=0.75,($O152="TRUE")),ABS('Per Diem Calc Tool'!$R152*0.75),IF($O152="TRUE",ABS('Per Diem Calc Tool'!$R152),""))</f>
      </c>
      <c r="Y152" s="170">
        <f>IF(AND(N152=0.75,($P152="TRUE")),ABS('Per Diem Calc Tool'!$S152*0.75),IF($P152="TRUE",ABS('Per Diem Calc Tool'!$S152),""))</f>
      </c>
      <c r="Z152" s="170">
        <f>IF(AND(N152=0.75,($Q152="TRUE")),ABS('Per Diem Calc Tool'!$T152*0.75),IF($Q152="TRUE",ABS('Per Diem Calc Tool'!$T152),""))</f>
      </c>
    </row>
    <row r="153" spans="12:26" ht="14.25">
      <c r="L153" s="188"/>
      <c r="N153" s="235"/>
      <c r="O153" s="236"/>
      <c r="P153" s="236"/>
      <c r="Q153" s="236"/>
      <c r="R153" s="237">
        <f t="shared" si="9"/>
        <v>0</v>
      </c>
      <c r="S153" s="237">
        <f t="shared" si="10"/>
        <v>0</v>
      </c>
      <c r="T153" s="237">
        <f t="shared" si="11"/>
        <v>0</v>
      </c>
      <c r="U153" s="238" t="e">
        <f>(VLOOKUP($P$9,Per_diem_table,1)*N153)-SUM((X153,Y153,Z153))</f>
        <v>#REF!</v>
      </c>
      <c r="V153" s="237"/>
      <c r="X153" s="170">
        <f>IF(AND(N153=0.75,($O153="TRUE")),ABS('Per Diem Calc Tool'!$R153*0.75),IF($O153="TRUE",ABS('Per Diem Calc Tool'!$R153),""))</f>
      </c>
      <c r="Y153" s="170">
        <f>IF(AND(N153=0.75,($P153="TRUE")),ABS('Per Diem Calc Tool'!$S153*0.75),IF($P153="TRUE",ABS('Per Diem Calc Tool'!$S153),""))</f>
      </c>
      <c r="Z153" s="170">
        <f>IF(AND(N153=0.75,($Q153="TRUE")),ABS('Per Diem Calc Tool'!$T153*0.75),IF($Q153="TRUE",ABS('Per Diem Calc Tool'!$T153),""))</f>
      </c>
    </row>
    <row r="154" spans="12:26" ht="14.25">
      <c r="L154" s="188">
        <v>45</v>
      </c>
      <c r="M154" s="169" t="b">
        <f>+L154&lt;=$O$7</f>
        <v>0</v>
      </c>
      <c r="N154" s="235">
        <f>IF(L154=$O$7,0.75,1)</f>
        <v>1</v>
      </c>
      <c r="O154" s="236" t="str">
        <f>IF(B64="X","TRUE","FALSE")</f>
        <v>FALSE</v>
      </c>
      <c r="P154" s="236" t="str">
        <f>IF(C64="X","TRUE","FALSE")</f>
        <v>FALSE</v>
      </c>
      <c r="Q154" s="236" t="str">
        <f>IF(D64="X","TRUE","FALSE")</f>
        <v>FALSE</v>
      </c>
      <c r="R154" s="237">
        <f t="shared" si="9"/>
        <v>0</v>
      </c>
      <c r="S154" s="237">
        <f t="shared" si="10"/>
        <v>0</v>
      </c>
      <c r="T154" s="237">
        <f t="shared" si="11"/>
        <v>0</v>
      </c>
      <c r="U154" s="238" t="e">
        <f>(VLOOKUP($P$9,Per_diem_table,1)*N154)-SUM((X154,Y154,Z154))</f>
        <v>#REF!</v>
      </c>
      <c r="V154" s="237" t="e">
        <f>IF(U154&lt;5,5,U154)</f>
        <v>#REF!</v>
      </c>
      <c r="X154" s="170">
        <f>IF(AND(N154=0.75,($O154="TRUE")),ABS('Per Diem Calc Tool'!$R154*0.75),IF($O154="TRUE",ABS('Per Diem Calc Tool'!$R154),""))</f>
      </c>
      <c r="Y154" s="170">
        <f>IF(AND(N154=0.75,($P154="TRUE")),ABS('Per Diem Calc Tool'!$S154*0.75),IF($P154="TRUE",ABS('Per Diem Calc Tool'!$S154),""))</f>
      </c>
      <c r="Z154" s="170">
        <f>IF(AND(N154=0.75,($Q154="TRUE")),ABS('Per Diem Calc Tool'!$T154*0.75),IF($Q154="TRUE",ABS('Per Diem Calc Tool'!$T154),""))</f>
      </c>
    </row>
    <row r="155" spans="12:26" ht="14.25">
      <c r="L155" s="188"/>
      <c r="N155" s="235"/>
      <c r="O155" s="236"/>
      <c r="P155" s="236"/>
      <c r="Q155" s="236"/>
      <c r="R155" s="237">
        <f t="shared" si="9"/>
        <v>0</v>
      </c>
      <c r="S155" s="237">
        <f t="shared" si="10"/>
        <v>0</v>
      </c>
      <c r="T155" s="237">
        <f t="shared" si="11"/>
        <v>0</v>
      </c>
      <c r="U155" s="238" t="e">
        <f>(VLOOKUP($P$9,Per_diem_table,1)*N155)-SUM((X155,Y155,Z155))</f>
        <v>#REF!</v>
      </c>
      <c r="V155" s="237"/>
      <c r="X155" s="170">
        <f>IF(AND(N155=0.75,($O155="TRUE")),ABS('Per Diem Calc Tool'!$R155*0.75),IF($O155="TRUE",ABS('Per Diem Calc Tool'!$R155),""))</f>
      </c>
      <c r="Y155" s="170">
        <f>IF(AND(N155=0.75,($P155="TRUE")),ABS('Per Diem Calc Tool'!$S155*0.75),IF($P155="TRUE",ABS('Per Diem Calc Tool'!$S155),""))</f>
      </c>
      <c r="Z155" s="170">
        <f>IF(AND(N155=0.75,($Q155="TRUE")),ABS('Per Diem Calc Tool'!$T155*0.75),IF($Q155="TRUE",ABS('Per Diem Calc Tool'!$T155),""))</f>
      </c>
    </row>
    <row r="156" spans="12:26" ht="14.25">
      <c r="L156" s="188"/>
      <c r="N156" s="235"/>
      <c r="O156" s="236"/>
      <c r="P156" s="236"/>
      <c r="Q156" s="236"/>
      <c r="R156" s="237">
        <f t="shared" si="9"/>
        <v>0</v>
      </c>
      <c r="S156" s="237">
        <f t="shared" si="10"/>
        <v>0</v>
      </c>
      <c r="T156" s="237">
        <f t="shared" si="11"/>
        <v>0</v>
      </c>
      <c r="U156" s="238" t="e">
        <f>(VLOOKUP($P$9,Per_diem_table,1)*N156)-SUM((X156,Y156,Z156))</f>
        <v>#REF!</v>
      </c>
      <c r="V156" s="237"/>
      <c r="X156" s="170">
        <f>IF(AND(N156=0.75,($O156="TRUE")),ABS('Per Diem Calc Tool'!$R156*0.75),IF($O156="TRUE",ABS('Per Diem Calc Tool'!$R156),""))</f>
      </c>
      <c r="Y156" s="170">
        <f>IF(AND(N156=0.75,($P156="TRUE")),ABS('Per Diem Calc Tool'!$S156*0.75),IF($P156="TRUE",ABS('Per Diem Calc Tool'!$S156),""))</f>
      </c>
      <c r="Z156" s="170">
        <f>IF(AND(N156=0.75,($Q156="TRUE")),ABS('Per Diem Calc Tool'!$T156*0.75),IF($Q156="TRUE",ABS('Per Diem Calc Tool'!$T156),""))</f>
      </c>
    </row>
    <row r="157" spans="12:26" ht="14.25">
      <c r="L157" s="188">
        <v>46</v>
      </c>
      <c r="M157" s="169" t="b">
        <f>+L157&lt;=$O$7</f>
        <v>0</v>
      </c>
      <c r="N157" s="235">
        <f>IF(L157=$O$7,0.75,1)</f>
        <v>1</v>
      </c>
      <c r="O157" s="236" t="str">
        <f>IF(B65="X","TRUE","FALSE")</f>
        <v>FALSE</v>
      </c>
      <c r="P157" s="236" t="str">
        <f>IF(C65="X","TRUE","FALSE")</f>
        <v>FALSE</v>
      </c>
      <c r="Q157" s="236" t="str">
        <f>IF(D65="X","TRUE","FALSE")</f>
        <v>FALSE</v>
      </c>
      <c r="R157" s="237">
        <f t="shared" si="9"/>
        <v>0</v>
      </c>
      <c r="S157" s="237">
        <f t="shared" si="10"/>
        <v>0</v>
      </c>
      <c r="T157" s="237">
        <f t="shared" si="11"/>
        <v>0</v>
      </c>
      <c r="U157" s="238" t="e">
        <f>(VLOOKUP($P$9,Per_diem_table,1)*N157)-SUM((X157,Y157,Z157))</f>
        <v>#REF!</v>
      </c>
      <c r="V157" s="237" t="e">
        <f>IF(U157&lt;5,5,U157)</f>
        <v>#REF!</v>
      </c>
      <c r="X157" s="170">
        <f>IF(AND(N157=0.75,($O157="TRUE")),ABS('Per Diem Calc Tool'!$R157*0.75),IF($O157="TRUE",ABS('Per Diem Calc Tool'!$R157),""))</f>
      </c>
      <c r="Y157" s="170">
        <f>IF(AND(N157=0.75,($P157="TRUE")),ABS('Per Diem Calc Tool'!$S157*0.75),IF($P157="TRUE",ABS('Per Diem Calc Tool'!$S157),""))</f>
      </c>
      <c r="Z157" s="170">
        <f>IF(AND(N157=0.75,($Q157="TRUE")),ABS('Per Diem Calc Tool'!$T157*0.75),IF($Q157="TRUE",ABS('Per Diem Calc Tool'!$T157),""))</f>
      </c>
    </row>
    <row r="158" spans="12:26" ht="14.25">
      <c r="L158" s="188"/>
      <c r="N158" s="235"/>
      <c r="O158" s="236"/>
      <c r="P158" s="236"/>
      <c r="Q158" s="236"/>
      <c r="R158" s="237">
        <f t="shared" si="9"/>
        <v>0</v>
      </c>
      <c r="S158" s="237">
        <f t="shared" si="10"/>
        <v>0</v>
      </c>
      <c r="T158" s="237">
        <f t="shared" si="11"/>
        <v>0</v>
      </c>
      <c r="U158" s="238" t="e">
        <f>(VLOOKUP($P$9,Per_diem_table,1)*N158)-SUM((X158,Y158,Z158))</f>
        <v>#REF!</v>
      </c>
      <c r="V158" s="237"/>
      <c r="X158" s="170">
        <f>IF(AND(N158=0.75,($O158="TRUE")),ABS('Per Diem Calc Tool'!$R158*0.75),IF($O158="TRUE",ABS('Per Diem Calc Tool'!$R158),""))</f>
      </c>
      <c r="Y158" s="170">
        <f>IF(AND(N158=0.75,($P158="TRUE")),ABS('Per Diem Calc Tool'!$S158*0.75),IF($P158="TRUE",ABS('Per Diem Calc Tool'!$S158),""))</f>
      </c>
      <c r="Z158" s="170">
        <f>IF(AND(N158=0.75,($Q158="TRUE")),ABS('Per Diem Calc Tool'!$T158*0.75),IF($Q158="TRUE",ABS('Per Diem Calc Tool'!$T158),""))</f>
      </c>
    </row>
    <row r="159" spans="12:26" ht="14.25">
      <c r="L159" s="188"/>
      <c r="N159" s="235"/>
      <c r="O159" s="236"/>
      <c r="P159" s="236"/>
      <c r="Q159" s="236"/>
      <c r="R159" s="237">
        <f t="shared" si="9"/>
        <v>0</v>
      </c>
      <c r="S159" s="237">
        <f t="shared" si="10"/>
        <v>0</v>
      </c>
      <c r="T159" s="237">
        <f t="shared" si="11"/>
        <v>0</v>
      </c>
      <c r="U159" s="238" t="e">
        <f>(VLOOKUP($P$9,Per_diem_table,1)*N159)-SUM((X159,Y159,Z159))</f>
        <v>#REF!</v>
      </c>
      <c r="V159" s="237"/>
      <c r="X159" s="170">
        <f>IF(AND(N159=0.75,($O159="TRUE")),ABS('Per Diem Calc Tool'!$R159*0.75),IF($O159="TRUE",ABS('Per Diem Calc Tool'!$R159),""))</f>
      </c>
      <c r="Y159" s="170">
        <f>IF(AND(N159=0.75,($P159="TRUE")),ABS('Per Diem Calc Tool'!$S159*0.75),IF($P159="TRUE",ABS('Per Diem Calc Tool'!$S159),""))</f>
      </c>
      <c r="Z159" s="170">
        <f>IF(AND(N159=0.75,($Q159="TRUE")),ABS('Per Diem Calc Tool'!$T159*0.75),IF($Q159="TRUE",ABS('Per Diem Calc Tool'!$T159),""))</f>
      </c>
    </row>
    <row r="160" spans="12:26" ht="14.25">
      <c r="L160" s="188">
        <v>47</v>
      </c>
      <c r="M160" s="169" t="b">
        <f>+L160&lt;=$O$7</f>
        <v>0</v>
      </c>
      <c r="N160" s="235">
        <f>IF(L160=$O$7,0.75,1)</f>
        <v>1</v>
      </c>
      <c r="O160" s="236" t="str">
        <f>IF(B66="X","TRUE","FALSE")</f>
        <v>FALSE</v>
      </c>
      <c r="P160" s="236" t="str">
        <f>IF(C66="X","TRUE","FALSE")</f>
        <v>FALSE</v>
      </c>
      <c r="Q160" s="236" t="str">
        <f>IF(D66="X","TRUE","FALSE")</f>
        <v>FALSE</v>
      </c>
      <c r="R160" s="237">
        <f t="shared" si="9"/>
        <v>0</v>
      </c>
      <c r="S160" s="237">
        <f t="shared" si="10"/>
        <v>0</v>
      </c>
      <c r="T160" s="237">
        <f t="shared" si="11"/>
        <v>0</v>
      </c>
      <c r="U160" s="238" t="e">
        <f>(VLOOKUP($P$9,Per_diem_table,1)*N160)-SUM((X160,Y160,Z160))</f>
        <v>#REF!</v>
      </c>
      <c r="V160" s="237" t="e">
        <f>IF(U160&lt;5,5,U160)</f>
        <v>#REF!</v>
      </c>
      <c r="X160" s="170">
        <f>IF(AND(N160=0.75,($O160="TRUE")),ABS('Per Diem Calc Tool'!$R160*0.75),IF($O160="TRUE",ABS('Per Diem Calc Tool'!$R160),""))</f>
      </c>
      <c r="Y160" s="170">
        <f>IF(AND(N160=0.75,($P160="TRUE")),ABS('Per Diem Calc Tool'!$S160*0.75),IF($P160="TRUE",ABS('Per Diem Calc Tool'!$S160),""))</f>
      </c>
      <c r="Z160" s="170">
        <f>IF(AND(N160=0.75,($Q160="TRUE")),ABS('Per Diem Calc Tool'!$T160*0.75),IF($Q160="TRUE",ABS('Per Diem Calc Tool'!$T160),""))</f>
      </c>
    </row>
    <row r="161" spans="12:26" ht="14.25">
      <c r="L161" s="188"/>
      <c r="N161" s="235"/>
      <c r="O161" s="236"/>
      <c r="P161" s="236"/>
      <c r="Q161" s="236"/>
      <c r="R161" s="237">
        <f t="shared" si="9"/>
        <v>0</v>
      </c>
      <c r="S161" s="237">
        <f t="shared" si="10"/>
        <v>0</v>
      </c>
      <c r="T161" s="237">
        <f t="shared" si="11"/>
        <v>0</v>
      </c>
      <c r="U161" s="238" t="e">
        <f>(VLOOKUP($P$9,Per_diem_table,1)*N161)-SUM((X161,Y161,Z161))</f>
        <v>#REF!</v>
      </c>
      <c r="V161" s="237"/>
      <c r="X161" s="170">
        <f>IF(AND(N161=0.75,($O161="TRUE")),ABS('Per Diem Calc Tool'!$R161*0.75),IF($O161="TRUE",ABS('Per Diem Calc Tool'!$R161),""))</f>
      </c>
      <c r="Y161" s="170">
        <f>IF(AND(N161=0.75,($P161="TRUE")),ABS('Per Diem Calc Tool'!$S161*0.75),IF($P161="TRUE",ABS('Per Diem Calc Tool'!$S161),""))</f>
      </c>
      <c r="Z161" s="170">
        <f>IF(AND(N161=0.75,($Q161="TRUE")),ABS('Per Diem Calc Tool'!$T161*0.75),IF($Q161="TRUE",ABS('Per Diem Calc Tool'!$T161),""))</f>
      </c>
    </row>
    <row r="162" spans="12:26" ht="14.25">
      <c r="L162" s="188"/>
      <c r="N162" s="235"/>
      <c r="O162" s="236"/>
      <c r="P162" s="236"/>
      <c r="Q162" s="236"/>
      <c r="R162" s="237">
        <f t="shared" si="9"/>
        <v>0</v>
      </c>
      <c r="S162" s="237">
        <f t="shared" si="10"/>
        <v>0</v>
      </c>
      <c r="T162" s="237">
        <f t="shared" si="11"/>
        <v>0</v>
      </c>
      <c r="U162" s="238" t="e">
        <f>(VLOOKUP($P$9,Per_diem_table,1)*N162)-SUM((X162,Y162,Z162))</f>
        <v>#REF!</v>
      </c>
      <c r="V162" s="237"/>
      <c r="X162" s="170">
        <f>IF(AND(N162=0.75,($O162="TRUE")),ABS('Per Diem Calc Tool'!$R162*0.75),IF($O162="TRUE",ABS('Per Diem Calc Tool'!$R162),""))</f>
      </c>
      <c r="Y162" s="170">
        <f>IF(AND(N162=0.75,($P162="TRUE")),ABS('Per Diem Calc Tool'!$S162*0.75),IF($P162="TRUE",ABS('Per Diem Calc Tool'!$S162),""))</f>
      </c>
      <c r="Z162" s="170">
        <f>IF(AND(N162=0.75,($Q162="TRUE")),ABS('Per Diem Calc Tool'!$T162*0.75),IF($Q162="TRUE",ABS('Per Diem Calc Tool'!$T162),""))</f>
      </c>
    </row>
    <row r="163" spans="12:26" ht="14.25">
      <c r="L163" s="188">
        <v>48</v>
      </c>
      <c r="M163" s="169" t="b">
        <f>+L163&lt;=$O$7</f>
        <v>0</v>
      </c>
      <c r="N163" s="235">
        <f>IF(L163=$O$7,0.75,1)</f>
        <v>1</v>
      </c>
      <c r="O163" s="236" t="str">
        <f>IF(B67="X","TRUE","FALSE")</f>
        <v>FALSE</v>
      </c>
      <c r="P163" s="236" t="str">
        <f>IF(C67="X","TRUE","FALSE")</f>
        <v>FALSE</v>
      </c>
      <c r="Q163" s="236" t="str">
        <f>IF(D67="X","TRUE","FALSE")</f>
        <v>FALSE</v>
      </c>
      <c r="R163" s="237">
        <f t="shared" si="9"/>
        <v>0</v>
      </c>
      <c r="S163" s="237">
        <f t="shared" si="10"/>
        <v>0</v>
      </c>
      <c r="T163" s="237">
        <f t="shared" si="11"/>
        <v>0</v>
      </c>
      <c r="U163" s="238" t="e">
        <f>(VLOOKUP($P$9,Per_diem_table,1)*N163)-SUM((X163,Y163,Z163))</f>
        <v>#REF!</v>
      </c>
      <c r="V163" s="237" t="e">
        <f>IF(U163&lt;5,5,U163)</f>
        <v>#REF!</v>
      </c>
      <c r="X163" s="170">
        <f>IF(AND(N163=0.75,($O163="TRUE")),ABS('Per Diem Calc Tool'!$R163*0.75),IF($O163="TRUE",ABS('Per Diem Calc Tool'!$R163),""))</f>
      </c>
      <c r="Y163" s="170">
        <f>IF(AND(N163=0.75,($P163="TRUE")),ABS('Per Diem Calc Tool'!$S163*0.75),IF($P163="TRUE",ABS('Per Diem Calc Tool'!$S163),""))</f>
      </c>
      <c r="Z163" s="170">
        <f>IF(AND(N163=0.75,($Q163="TRUE")),ABS('Per Diem Calc Tool'!$T163*0.75),IF($Q163="TRUE",ABS('Per Diem Calc Tool'!$T163),""))</f>
      </c>
    </row>
    <row r="164" spans="12:26" ht="14.25">
      <c r="L164" s="188"/>
      <c r="N164" s="235"/>
      <c r="O164" s="236"/>
      <c r="P164" s="236"/>
      <c r="Q164" s="236"/>
      <c r="R164" s="237">
        <f t="shared" si="9"/>
        <v>0</v>
      </c>
      <c r="S164" s="237">
        <f t="shared" si="10"/>
        <v>0</v>
      </c>
      <c r="T164" s="237">
        <f t="shared" si="11"/>
        <v>0</v>
      </c>
      <c r="U164" s="238" t="e">
        <f>(VLOOKUP($P$9,Per_diem_table,1)*N164)-SUM((X164,Y164,Z164))</f>
        <v>#REF!</v>
      </c>
      <c r="V164" s="237"/>
      <c r="X164" s="170">
        <f>IF(AND(N164=0.75,($O164="TRUE")),ABS('Per Diem Calc Tool'!$R164*0.75),IF($O164="TRUE",ABS('Per Diem Calc Tool'!$R164),""))</f>
      </c>
      <c r="Y164" s="170">
        <f>IF(AND(N164=0.75,($P164="TRUE")),ABS('Per Diem Calc Tool'!$S164*0.75),IF($P164="TRUE",ABS('Per Diem Calc Tool'!$S164),""))</f>
      </c>
      <c r="Z164" s="170">
        <f>IF(AND(N164=0.75,($Q164="TRUE")),ABS('Per Diem Calc Tool'!$T164*0.75),IF($Q164="TRUE",ABS('Per Diem Calc Tool'!$T164),""))</f>
      </c>
    </row>
    <row r="165" spans="12:26" ht="14.25">
      <c r="L165" s="188"/>
      <c r="N165" s="235"/>
      <c r="O165" s="236"/>
      <c r="P165" s="236"/>
      <c r="Q165" s="236"/>
      <c r="R165" s="237">
        <f t="shared" si="9"/>
        <v>0</v>
      </c>
      <c r="S165" s="237">
        <f t="shared" si="10"/>
        <v>0</v>
      </c>
      <c r="T165" s="237">
        <f t="shared" si="11"/>
        <v>0</v>
      </c>
      <c r="U165" s="238" t="e">
        <f>(VLOOKUP($P$9,Per_diem_table,1)*N165)-SUM((X165,Y165,Z165))</f>
        <v>#REF!</v>
      </c>
      <c r="V165" s="237"/>
      <c r="X165" s="170">
        <f>IF(AND(N165=0.75,($O165="TRUE")),ABS('Per Diem Calc Tool'!$R165*0.75),IF($O165="TRUE",ABS('Per Diem Calc Tool'!$R165),""))</f>
      </c>
      <c r="Y165" s="170">
        <f>IF(AND(N165=0.75,($P165="TRUE")),ABS('Per Diem Calc Tool'!$S165*0.75),IF($P165="TRUE",ABS('Per Diem Calc Tool'!$S165),""))</f>
      </c>
      <c r="Z165" s="170">
        <f>IF(AND(N165=0.75,($Q165="TRUE")),ABS('Per Diem Calc Tool'!$T165*0.75),IF($Q165="TRUE",ABS('Per Diem Calc Tool'!$T165),""))</f>
      </c>
    </row>
    <row r="166" spans="12:26" ht="14.25">
      <c r="L166" s="188">
        <v>49</v>
      </c>
      <c r="M166" s="169" t="b">
        <f>+L166&lt;=$O$7</f>
        <v>0</v>
      </c>
      <c r="N166" s="235">
        <f>IF(L166=$O$7,0.75,1)</f>
        <v>1</v>
      </c>
      <c r="O166" s="236" t="str">
        <f>IF(B68="X","TRUE","FALSE")</f>
        <v>FALSE</v>
      </c>
      <c r="P166" s="236" t="str">
        <f>IF(C68="X","TRUE","FALSE")</f>
        <v>FALSE</v>
      </c>
      <c r="Q166" s="236" t="str">
        <f>IF(D68="X","TRUE","FALSE")</f>
        <v>FALSE</v>
      </c>
      <c r="R166" s="237">
        <f t="shared" si="9"/>
        <v>0</v>
      </c>
      <c r="S166" s="237">
        <f t="shared" si="10"/>
        <v>0</v>
      </c>
      <c r="T166" s="237">
        <f t="shared" si="11"/>
        <v>0</v>
      </c>
      <c r="U166" s="238" t="e">
        <f>(VLOOKUP($P$9,Per_diem_table,1)*N166)-SUM((X166,Y166,Z166))</f>
        <v>#REF!</v>
      </c>
      <c r="V166" s="237" t="e">
        <f>IF(U166&lt;5,5,U166)</f>
        <v>#REF!</v>
      </c>
      <c r="X166" s="170">
        <f>IF(AND(N166=0.75,($O166="TRUE")),ABS('Per Diem Calc Tool'!$R166*0.75),IF($O166="TRUE",ABS('Per Diem Calc Tool'!$R166),""))</f>
      </c>
      <c r="Y166" s="170">
        <f>IF(AND(N166=0.75,($P166="TRUE")),ABS('Per Diem Calc Tool'!$S166*0.75),IF($P166="TRUE",ABS('Per Diem Calc Tool'!$S166),""))</f>
      </c>
      <c r="Z166" s="170">
        <f>IF(AND(N166=0.75,($Q166="TRUE")),ABS('Per Diem Calc Tool'!$T166*0.75),IF($Q166="TRUE",ABS('Per Diem Calc Tool'!$T166),""))</f>
      </c>
    </row>
    <row r="167" spans="12:26" ht="14.25">
      <c r="L167" s="188"/>
      <c r="N167" s="235"/>
      <c r="O167" s="236"/>
      <c r="P167" s="236"/>
      <c r="Q167" s="236"/>
      <c r="R167" s="237">
        <f t="shared" si="9"/>
        <v>0</v>
      </c>
      <c r="S167" s="237">
        <f t="shared" si="10"/>
        <v>0</v>
      </c>
      <c r="T167" s="237">
        <f t="shared" si="11"/>
        <v>0</v>
      </c>
      <c r="U167" s="238" t="e">
        <f>(VLOOKUP($P$9,Per_diem_table,1)*N167)-SUM((X167,Y167,Z167))</f>
        <v>#REF!</v>
      </c>
      <c r="V167" s="237"/>
      <c r="X167" s="170">
        <f>IF(AND(N167=0.75,($O167="TRUE")),ABS('Per Diem Calc Tool'!$R167*0.75),IF($O167="TRUE",ABS('Per Diem Calc Tool'!$R167),""))</f>
      </c>
      <c r="Y167" s="170">
        <f>IF(AND(N167=0.75,($P167="TRUE")),ABS('Per Diem Calc Tool'!$S167*0.75),IF($P167="TRUE",ABS('Per Diem Calc Tool'!$S167),""))</f>
      </c>
      <c r="Z167" s="170">
        <f>IF(AND(N167=0.75,($Q167="TRUE")),ABS('Per Diem Calc Tool'!$T167*0.75),IF($Q167="TRUE",ABS('Per Diem Calc Tool'!$T167),""))</f>
      </c>
    </row>
    <row r="168" spans="12:26" ht="14.25">
      <c r="L168" s="188"/>
      <c r="N168" s="235"/>
      <c r="O168" s="236"/>
      <c r="P168" s="236"/>
      <c r="Q168" s="236"/>
      <c r="R168" s="237">
        <f t="shared" si="9"/>
        <v>0</v>
      </c>
      <c r="S168" s="237">
        <f t="shared" si="10"/>
        <v>0</v>
      </c>
      <c r="T168" s="237">
        <f t="shared" si="11"/>
        <v>0</v>
      </c>
      <c r="U168" s="238" t="e">
        <f>(VLOOKUP($P$9,Per_diem_table,1)*N168)-SUM((X168,Y168,Z168))</f>
        <v>#REF!</v>
      </c>
      <c r="V168" s="237"/>
      <c r="X168" s="170">
        <f>IF(AND(N168=0.75,($O168="TRUE")),ABS('Per Diem Calc Tool'!$R168*0.75),IF($O168="TRUE",ABS('Per Diem Calc Tool'!$R168),""))</f>
      </c>
      <c r="Y168" s="170">
        <f>IF(AND(N168=0.75,($P168="TRUE")),ABS('Per Diem Calc Tool'!$S168*0.75),IF($P168="TRUE",ABS('Per Diem Calc Tool'!$S168),""))</f>
      </c>
      <c r="Z168" s="170">
        <f>IF(AND(N168=0.75,($Q168="TRUE")),ABS('Per Diem Calc Tool'!$T168*0.75),IF($Q168="TRUE",ABS('Per Diem Calc Tool'!$T168),""))</f>
      </c>
    </row>
    <row r="169" spans="12:26" ht="14.25">
      <c r="L169" s="188">
        <v>50</v>
      </c>
      <c r="M169" s="169" t="b">
        <f>+L169&lt;=$O$7</f>
        <v>0</v>
      </c>
      <c r="N169" s="235">
        <f>IF(L169=$O$7,0.75,1)</f>
        <v>1</v>
      </c>
      <c r="O169" s="236" t="str">
        <f>IF(B69="X","TRUE","FALSE")</f>
        <v>FALSE</v>
      </c>
      <c r="P169" s="236" t="str">
        <f>IF(C69="X","TRUE","FALSE")</f>
        <v>FALSE</v>
      </c>
      <c r="Q169" s="236" t="str">
        <f>IF(D69="X","TRUE","FALSE")</f>
        <v>FALSE</v>
      </c>
      <c r="R169" s="237">
        <f t="shared" si="9"/>
        <v>0</v>
      </c>
      <c r="S169" s="237">
        <f t="shared" si="10"/>
        <v>0</v>
      </c>
      <c r="T169" s="237">
        <f t="shared" si="11"/>
        <v>0</v>
      </c>
      <c r="U169" s="238" t="e">
        <f>(VLOOKUP($P$9,Per_diem_table,1)*N169)-SUM((X169,Y169,Z169))</f>
        <v>#REF!</v>
      </c>
      <c r="V169" s="237" t="e">
        <f>IF(U169&lt;5,5,U169)</f>
        <v>#REF!</v>
      </c>
      <c r="X169" s="170">
        <f>IF(AND(N169=0.75,($O169="TRUE")),ABS('Per Diem Calc Tool'!$R169*0.75),IF($O169="TRUE",ABS('Per Diem Calc Tool'!$R169),""))</f>
      </c>
      <c r="Y169" s="170">
        <f>IF(AND(N169=0.75,($P169="TRUE")),ABS('Per Diem Calc Tool'!$S169*0.75),IF($P169="TRUE",ABS('Per Diem Calc Tool'!$S169),""))</f>
      </c>
      <c r="Z169" s="170">
        <f>IF(AND(N169=0.75,($Q169="TRUE")),ABS('Per Diem Calc Tool'!$T169*0.75),IF($Q169="TRUE",ABS('Per Diem Calc Tool'!$T169),""))</f>
      </c>
    </row>
    <row r="170" spans="12:26" ht="14.25">
      <c r="L170" s="188"/>
      <c r="N170" s="235"/>
      <c r="O170" s="236"/>
      <c r="P170" s="236"/>
      <c r="Q170" s="236"/>
      <c r="R170" s="237">
        <f t="shared" si="9"/>
        <v>0</v>
      </c>
      <c r="S170" s="237">
        <f t="shared" si="10"/>
        <v>0</v>
      </c>
      <c r="T170" s="237">
        <f t="shared" si="11"/>
        <v>0</v>
      </c>
      <c r="U170" s="238" t="e">
        <f>(VLOOKUP($P$9,Per_diem_table,1)*N170)-SUM((X170,Y170,Z170))</f>
        <v>#REF!</v>
      </c>
      <c r="V170" s="237"/>
      <c r="X170" s="170">
        <f>IF(AND(N170=0.75,($O170="TRUE")),ABS('Per Diem Calc Tool'!$R170*0.75),IF($O170="TRUE",ABS('Per Diem Calc Tool'!$R170),""))</f>
      </c>
      <c r="Y170" s="170">
        <f>IF(AND(N170=0.75,($P170="TRUE")),ABS('Per Diem Calc Tool'!$S170*0.75),IF($P170="TRUE",ABS('Per Diem Calc Tool'!$S170),""))</f>
      </c>
      <c r="Z170" s="170">
        <f>IF(AND(N170=0.75,($Q170="TRUE")),ABS('Per Diem Calc Tool'!$T170*0.75),IF($Q170="TRUE",ABS('Per Diem Calc Tool'!$T170),""))</f>
      </c>
    </row>
    <row r="171" spans="12:26" ht="14.25">
      <c r="L171" s="188"/>
      <c r="N171" s="235"/>
      <c r="O171" s="236"/>
      <c r="P171" s="236"/>
      <c r="Q171" s="236"/>
      <c r="R171" s="237">
        <f t="shared" si="9"/>
        <v>0</v>
      </c>
      <c r="S171" s="237">
        <f t="shared" si="10"/>
        <v>0</v>
      </c>
      <c r="T171" s="237">
        <f t="shared" si="11"/>
        <v>0</v>
      </c>
      <c r="U171" s="238" t="e">
        <f>(VLOOKUP($P$9,Per_diem_table,1)*N171)-SUM((X171,Y171,Z171))</f>
        <v>#REF!</v>
      </c>
      <c r="V171" s="237"/>
      <c r="X171" s="170">
        <f>IF(AND(N171=0.75,($O171="TRUE")),ABS('Per Diem Calc Tool'!$R171*0.75),IF($O171="TRUE",ABS('Per Diem Calc Tool'!$R171),""))</f>
      </c>
      <c r="Y171" s="170">
        <f>IF(AND(N171=0.75,($P171="TRUE")),ABS('Per Diem Calc Tool'!$S171*0.75),IF($P171="TRUE",ABS('Per Diem Calc Tool'!$S171),""))</f>
      </c>
      <c r="Z171" s="170">
        <f>IF(AND(N171=0.75,($Q171="TRUE")),ABS('Per Diem Calc Tool'!$T171*0.75),IF($Q171="TRUE",ABS('Per Diem Calc Tool'!$T171),""))</f>
      </c>
    </row>
    <row r="172" spans="12:26" ht="14.25">
      <c r="L172" s="188">
        <v>51</v>
      </c>
      <c r="M172" s="169" t="b">
        <f>+L172&lt;=$O$7</f>
        <v>0</v>
      </c>
      <c r="N172" s="235">
        <f>IF(L172=$O$7,0.75,1)</f>
        <v>1</v>
      </c>
      <c r="O172" s="236" t="str">
        <f>IF(B70="X","TRUE","FALSE")</f>
        <v>FALSE</v>
      </c>
      <c r="P172" s="236" t="str">
        <f>IF(C70="X","TRUE","FALSE")</f>
        <v>FALSE</v>
      </c>
      <c r="Q172" s="236" t="str">
        <f>IF(D70="X","TRUE","FALSE")</f>
        <v>FALSE</v>
      </c>
      <c r="R172" s="237">
        <f t="shared" si="9"/>
        <v>0</v>
      </c>
      <c r="S172" s="237">
        <f t="shared" si="10"/>
        <v>0</v>
      </c>
      <c r="T172" s="237">
        <f t="shared" si="11"/>
        <v>0</v>
      </c>
      <c r="U172" s="238" t="e">
        <f>(VLOOKUP($P$9,Per_diem_table,1)*N172)-SUM((X172,Y172,Z172))</f>
        <v>#REF!</v>
      </c>
      <c r="V172" s="237" t="e">
        <f>IF(U172&lt;5,5,U172)</f>
        <v>#REF!</v>
      </c>
      <c r="X172" s="170">
        <f>IF(AND(N172=0.75,($O172="TRUE")),ABS('Per Diem Calc Tool'!$R172*0.75),IF($O172="TRUE",ABS('Per Diem Calc Tool'!$R172),""))</f>
      </c>
      <c r="Y172" s="170">
        <f>IF(AND(N172=0.75,($P172="TRUE")),ABS('Per Diem Calc Tool'!$S172*0.75),IF($P172="TRUE",ABS('Per Diem Calc Tool'!$S172),""))</f>
      </c>
      <c r="Z172" s="170">
        <f>IF(AND(N172=0.75,($Q172="TRUE")),ABS('Per Diem Calc Tool'!$T172*0.75),IF($Q172="TRUE",ABS('Per Diem Calc Tool'!$T172),""))</f>
      </c>
    </row>
    <row r="173" spans="12:26" ht="14.25">
      <c r="L173" s="188"/>
      <c r="N173" s="235"/>
      <c r="O173" s="236"/>
      <c r="P173" s="236"/>
      <c r="Q173" s="236"/>
      <c r="R173" s="237">
        <f t="shared" si="9"/>
        <v>0</v>
      </c>
      <c r="S173" s="237">
        <f t="shared" si="10"/>
        <v>0</v>
      </c>
      <c r="T173" s="237">
        <f t="shared" si="11"/>
        <v>0</v>
      </c>
      <c r="U173" s="238" t="e">
        <f>(VLOOKUP($P$9,Per_diem_table,1)*N173)-SUM((X173,Y173,Z173))</f>
        <v>#REF!</v>
      </c>
      <c r="V173" s="237"/>
      <c r="X173" s="170">
        <f>IF(AND(N173=0.75,($O173="TRUE")),ABS('Per Diem Calc Tool'!$R173*0.75),IF($O173="TRUE",ABS('Per Diem Calc Tool'!$R173),""))</f>
      </c>
      <c r="Y173" s="170">
        <f>IF(AND(N173=0.75,($P173="TRUE")),ABS('Per Diem Calc Tool'!$S173*0.75),IF($P173="TRUE",ABS('Per Diem Calc Tool'!$S173),""))</f>
      </c>
      <c r="Z173" s="170">
        <f>IF(AND(N173=0.75,($Q173="TRUE")),ABS('Per Diem Calc Tool'!$T173*0.75),IF($Q173="TRUE",ABS('Per Diem Calc Tool'!$T173),""))</f>
      </c>
    </row>
    <row r="174" spans="12:26" ht="14.25">
      <c r="L174" s="188"/>
      <c r="N174" s="235"/>
      <c r="O174" s="236"/>
      <c r="P174" s="236"/>
      <c r="Q174" s="236"/>
      <c r="R174" s="237">
        <f t="shared" si="9"/>
        <v>0</v>
      </c>
      <c r="S174" s="237">
        <f t="shared" si="10"/>
        <v>0</v>
      </c>
      <c r="T174" s="237">
        <f t="shared" si="11"/>
        <v>0</v>
      </c>
      <c r="U174" s="238" t="e">
        <f>(VLOOKUP($P$9,Per_diem_table,1)*N174)-SUM((X174,Y174,Z174))</f>
        <v>#REF!</v>
      </c>
      <c r="V174" s="237"/>
      <c r="X174" s="170">
        <f>IF(AND(N174=0.75,($O174="TRUE")),ABS('Per Diem Calc Tool'!$R174*0.75),IF($O174="TRUE",ABS('Per Diem Calc Tool'!$R174),""))</f>
      </c>
      <c r="Y174" s="170">
        <f>IF(AND(N174=0.75,($P174="TRUE")),ABS('Per Diem Calc Tool'!$S174*0.75),IF($P174="TRUE",ABS('Per Diem Calc Tool'!$S174),""))</f>
      </c>
      <c r="Z174" s="170">
        <f>IF(AND(N174=0.75,($Q174="TRUE")),ABS('Per Diem Calc Tool'!$T174*0.75),IF($Q174="TRUE",ABS('Per Diem Calc Tool'!$T174),""))</f>
      </c>
    </row>
    <row r="175" spans="12:26" ht="14.25">
      <c r="L175" s="188">
        <v>52</v>
      </c>
      <c r="M175" s="169" t="b">
        <f>+L175&lt;=$O$7</f>
        <v>0</v>
      </c>
      <c r="N175" s="235">
        <f>IF(L175=$O$7,0.75,1)</f>
        <v>1</v>
      </c>
      <c r="O175" s="236" t="str">
        <f>IF(B71="X","TRUE","FALSE")</f>
        <v>FALSE</v>
      </c>
      <c r="P175" s="236" t="str">
        <f>IF(C71="X","TRUE","FALSE")</f>
        <v>FALSE</v>
      </c>
      <c r="Q175" s="236" t="str">
        <f>IF(D71="X","TRUE","FALSE")</f>
        <v>FALSE</v>
      </c>
      <c r="R175" s="237">
        <f t="shared" si="9"/>
        <v>0</v>
      </c>
      <c r="S175" s="237">
        <f t="shared" si="10"/>
        <v>0</v>
      </c>
      <c r="T175" s="237">
        <f t="shared" si="11"/>
        <v>0</v>
      </c>
      <c r="U175" s="238" t="e">
        <f>(VLOOKUP($P$9,Per_diem_table,1)*N175)-SUM((X175,Y175,Z175))</f>
        <v>#REF!</v>
      </c>
      <c r="V175" s="237" t="e">
        <f>IF(U175&lt;5,5,U175)</f>
        <v>#REF!</v>
      </c>
      <c r="X175" s="170">
        <f>IF(AND(N175=0.75,($O175="TRUE")),ABS('Per Diem Calc Tool'!$R175*0.75),IF($O175="TRUE",ABS('Per Diem Calc Tool'!$R175),""))</f>
      </c>
      <c r="Y175" s="170">
        <f>IF(AND(N175=0.75,($P175="TRUE")),ABS('Per Diem Calc Tool'!$S175*0.75),IF($P175="TRUE",ABS('Per Diem Calc Tool'!$S175),""))</f>
      </c>
      <c r="Z175" s="170">
        <f>IF(AND(N175=0.75,($Q175="TRUE")),ABS('Per Diem Calc Tool'!$T175*0.75),IF($Q175="TRUE",ABS('Per Diem Calc Tool'!$T175),""))</f>
      </c>
    </row>
    <row r="176" spans="12:26" ht="14.25">
      <c r="L176" s="188"/>
      <c r="N176" s="235"/>
      <c r="O176" s="236"/>
      <c r="P176" s="236"/>
      <c r="Q176" s="236"/>
      <c r="R176" s="237">
        <f t="shared" si="9"/>
        <v>0</v>
      </c>
      <c r="S176" s="237">
        <f t="shared" si="10"/>
        <v>0</v>
      </c>
      <c r="T176" s="237">
        <f t="shared" si="11"/>
        <v>0</v>
      </c>
      <c r="U176" s="238" t="e">
        <f>(VLOOKUP($P$9,Per_diem_table,1)*N176)-SUM((X176,Y176,Z176))</f>
        <v>#REF!</v>
      </c>
      <c r="V176" s="237"/>
      <c r="X176" s="170">
        <f>IF(AND(N176=0.75,($O176="TRUE")),ABS('Per Diem Calc Tool'!$R176*0.75),IF($O176="TRUE",ABS('Per Diem Calc Tool'!$R176),""))</f>
      </c>
      <c r="Y176" s="170">
        <f>IF(AND(N176=0.75,($P176="TRUE")),ABS('Per Diem Calc Tool'!$S176*0.75),IF($P176="TRUE",ABS('Per Diem Calc Tool'!$S176),""))</f>
      </c>
      <c r="Z176" s="170">
        <f>IF(AND(N176=0.75,($Q176="TRUE")),ABS('Per Diem Calc Tool'!$T176*0.75),IF($Q176="TRUE",ABS('Per Diem Calc Tool'!$T176),""))</f>
      </c>
    </row>
    <row r="177" spans="12:26" ht="14.25">
      <c r="L177" s="188"/>
      <c r="N177" s="235"/>
      <c r="O177" s="236"/>
      <c r="P177" s="236"/>
      <c r="Q177" s="236"/>
      <c r="R177" s="237">
        <f t="shared" si="9"/>
        <v>0</v>
      </c>
      <c r="S177" s="237">
        <f t="shared" si="10"/>
        <v>0</v>
      </c>
      <c r="T177" s="237">
        <f t="shared" si="11"/>
        <v>0</v>
      </c>
      <c r="U177" s="238" t="e">
        <f>(VLOOKUP($P$9,Per_diem_table,1)*N177)-SUM((X177,Y177,Z177))</f>
        <v>#REF!</v>
      </c>
      <c r="V177" s="237"/>
      <c r="X177" s="170">
        <f>IF(AND(N177=0.75,($O177="TRUE")),ABS('Per Diem Calc Tool'!$R177*0.75),IF($O177="TRUE",ABS('Per Diem Calc Tool'!$R177),""))</f>
      </c>
      <c r="Y177" s="170">
        <f>IF(AND(N177=0.75,($P177="TRUE")),ABS('Per Diem Calc Tool'!$S177*0.75),IF($P177="TRUE",ABS('Per Diem Calc Tool'!$S177),""))</f>
      </c>
      <c r="Z177" s="170">
        <f>IF(AND(N177=0.75,($Q177="TRUE")),ABS('Per Diem Calc Tool'!$T177*0.75),IF($Q177="TRUE",ABS('Per Diem Calc Tool'!$T177),""))</f>
      </c>
    </row>
    <row r="178" spans="12:26" ht="14.25">
      <c r="L178" s="188">
        <v>53</v>
      </c>
      <c r="M178" s="169" t="b">
        <f>+L178&lt;=$O$7</f>
        <v>0</v>
      </c>
      <c r="N178" s="235">
        <f>IF(L178=$O$7,0.75,1)</f>
        <v>1</v>
      </c>
      <c r="O178" s="236" t="str">
        <f>IF(B72="X","TRUE","FALSE")</f>
        <v>FALSE</v>
      </c>
      <c r="P178" s="236" t="str">
        <f>IF(C72="X","TRUE","FALSE")</f>
        <v>FALSE</v>
      </c>
      <c r="Q178" s="236" t="str">
        <f>IF(D72="X","TRUE","FALSE")</f>
        <v>FALSE</v>
      </c>
      <c r="R178" s="237">
        <f t="shared" si="9"/>
        <v>0</v>
      </c>
      <c r="S178" s="237">
        <f t="shared" si="10"/>
        <v>0</v>
      </c>
      <c r="T178" s="237">
        <f t="shared" si="11"/>
        <v>0</v>
      </c>
      <c r="U178" s="238" t="e">
        <f>(VLOOKUP($P$9,Per_diem_table,1)*N178)-SUM((X178,Y178,Z178))</f>
        <v>#REF!</v>
      </c>
      <c r="V178" s="237" t="e">
        <f>IF(U178&lt;5,5,U178)</f>
        <v>#REF!</v>
      </c>
      <c r="X178" s="170">
        <f>IF(AND(N178=0.75,($O178="TRUE")),ABS('Per Diem Calc Tool'!$R178*0.75),IF($O178="TRUE",ABS('Per Diem Calc Tool'!$R178),""))</f>
      </c>
      <c r="Y178" s="170">
        <f>IF(AND(N178=0.75,($P178="TRUE")),ABS('Per Diem Calc Tool'!$S178*0.75),IF($P178="TRUE",ABS('Per Diem Calc Tool'!$S178),""))</f>
      </c>
      <c r="Z178" s="170">
        <f>IF(AND(N178=0.75,($Q178="TRUE")),ABS('Per Diem Calc Tool'!$T178*0.75),IF($Q178="TRUE",ABS('Per Diem Calc Tool'!$T178),""))</f>
      </c>
    </row>
    <row r="179" spans="12:26" ht="14.25">
      <c r="L179" s="188"/>
      <c r="N179" s="235"/>
      <c r="O179" s="236"/>
      <c r="P179" s="236"/>
      <c r="Q179" s="236"/>
      <c r="R179" s="237">
        <f t="shared" si="9"/>
        <v>0</v>
      </c>
      <c r="S179" s="237">
        <f t="shared" si="10"/>
        <v>0</v>
      </c>
      <c r="T179" s="237">
        <f t="shared" si="11"/>
        <v>0</v>
      </c>
      <c r="U179" s="238" t="e">
        <f>(VLOOKUP($P$9,Per_diem_table,1)*N179)-SUM((X179,Y179,Z179))</f>
        <v>#REF!</v>
      </c>
      <c r="V179" s="237"/>
      <c r="X179" s="170">
        <f>IF(AND(N179=0.75,($O179="TRUE")),ABS('Per Diem Calc Tool'!$R179*0.75),IF($O179="TRUE",ABS('Per Diem Calc Tool'!$R179),""))</f>
      </c>
      <c r="Y179" s="170">
        <f>IF(AND(N179=0.75,($P179="TRUE")),ABS('Per Diem Calc Tool'!$S179*0.75),IF($P179="TRUE",ABS('Per Diem Calc Tool'!$S179),""))</f>
      </c>
      <c r="Z179" s="170">
        <f>IF(AND(N179=0.75,($Q179="TRUE")),ABS('Per Diem Calc Tool'!$T179*0.75),IF($Q179="TRUE",ABS('Per Diem Calc Tool'!$T179),""))</f>
      </c>
    </row>
    <row r="180" spans="12:26" ht="14.25">
      <c r="L180" s="188"/>
      <c r="N180" s="235"/>
      <c r="O180" s="236"/>
      <c r="P180" s="236"/>
      <c r="Q180" s="236"/>
      <c r="R180" s="237">
        <f t="shared" si="9"/>
        <v>0</v>
      </c>
      <c r="S180" s="237">
        <f t="shared" si="10"/>
        <v>0</v>
      </c>
      <c r="T180" s="237">
        <f t="shared" si="11"/>
        <v>0</v>
      </c>
      <c r="U180" s="238" t="e">
        <f>(VLOOKUP($P$9,Per_diem_table,1)*N180)-SUM((X180,Y180,Z180))</f>
        <v>#REF!</v>
      </c>
      <c r="V180" s="237"/>
      <c r="X180" s="170">
        <f>IF(AND(N180=0.75,($O180="TRUE")),ABS('Per Diem Calc Tool'!$R180*0.75),IF($O180="TRUE",ABS('Per Diem Calc Tool'!$R180),""))</f>
      </c>
      <c r="Y180" s="170">
        <f>IF(AND(N180=0.75,($P180="TRUE")),ABS('Per Diem Calc Tool'!$S180*0.75),IF($P180="TRUE",ABS('Per Diem Calc Tool'!$S180),""))</f>
      </c>
      <c r="Z180" s="170">
        <f>IF(AND(N180=0.75,($Q180="TRUE")),ABS('Per Diem Calc Tool'!$T180*0.75),IF($Q180="TRUE",ABS('Per Diem Calc Tool'!$T180),""))</f>
      </c>
    </row>
    <row r="181" spans="12:26" ht="14.25">
      <c r="L181" s="188">
        <v>54</v>
      </c>
      <c r="M181" s="169" t="b">
        <f>+L181&lt;=$O$7</f>
        <v>0</v>
      </c>
      <c r="N181" s="235">
        <f>IF(L181=$O$7,0.75,1)</f>
        <v>1</v>
      </c>
      <c r="O181" s="236" t="str">
        <f>IF(B73="X","TRUE","FALSE")</f>
        <v>FALSE</v>
      </c>
      <c r="P181" s="236" t="str">
        <f>IF(C73="X","TRUE","FALSE")</f>
        <v>FALSE</v>
      </c>
      <c r="Q181" s="236" t="str">
        <f>IF(D73="X","TRUE","FALSE")</f>
        <v>FALSE</v>
      </c>
      <c r="R181" s="237">
        <f t="shared" si="9"/>
        <v>0</v>
      </c>
      <c r="S181" s="237">
        <f t="shared" si="10"/>
        <v>0</v>
      </c>
      <c r="T181" s="237">
        <f t="shared" si="11"/>
        <v>0</v>
      </c>
      <c r="U181" s="238" t="e">
        <f>(VLOOKUP($P$9,Per_diem_table,1)*N181)-SUM((X181,Y181,Z181))</f>
        <v>#REF!</v>
      </c>
      <c r="V181" s="237" t="e">
        <f>IF(U181&lt;5,5,U181)</f>
        <v>#REF!</v>
      </c>
      <c r="X181" s="170">
        <f>IF(AND(N181=0.75,($O181="TRUE")),ABS('Per Diem Calc Tool'!$R181*0.75),IF($O181="TRUE",ABS('Per Diem Calc Tool'!$R181),""))</f>
      </c>
      <c r="Y181" s="170">
        <f>IF(AND(N181=0.75,($P181="TRUE")),ABS('Per Diem Calc Tool'!$S181*0.75),IF($P181="TRUE",ABS('Per Diem Calc Tool'!$S181),""))</f>
      </c>
      <c r="Z181" s="170">
        <f>IF(AND(N181=0.75,($Q181="TRUE")),ABS('Per Diem Calc Tool'!$T181*0.75),IF($Q181="TRUE",ABS('Per Diem Calc Tool'!$T181),""))</f>
      </c>
    </row>
    <row r="182" spans="12:26" ht="14.25">
      <c r="L182" s="188"/>
      <c r="N182" s="235"/>
      <c r="O182" s="236"/>
      <c r="P182" s="236"/>
      <c r="Q182" s="236"/>
      <c r="R182" s="237">
        <f t="shared" si="9"/>
        <v>0</v>
      </c>
      <c r="S182" s="237">
        <f t="shared" si="10"/>
        <v>0</v>
      </c>
      <c r="T182" s="237">
        <f t="shared" si="11"/>
        <v>0</v>
      </c>
      <c r="U182" s="238" t="e">
        <f>(VLOOKUP($P$9,Per_diem_table,1)*N182)-SUM((X182,Y182,Z182))</f>
        <v>#REF!</v>
      </c>
      <c r="V182" s="237"/>
      <c r="X182" s="170">
        <f>IF(AND(N182=0.75,($O182="TRUE")),ABS('Per Diem Calc Tool'!$R182*0.75),IF($O182="TRUE",ABS('Per Diem Calc Tool'!$R182),""))</f>
      </c>
      <c r="Y182" s="170">
        <f>IF(AND(N182=0.75,($P182="TRUE")),ABS('Per Diem Calc Tool'!$S182*0.75),IF($P182="TRUE",ABS('Per Diem Calc Tool'!$S182),""))</f>
      </c>
      <c r="Z182" s="170">
        <f>IF(AND(N182=0.75,($Q182="TRUE")),ABS('Per Diem Calc Tool'!$T182*0.75),IF($Q182="TRUE",ABS('Per Diem Calc Tool'!$T182),""))</f>
      </c>
    </row>
    <row r="183" spans="12:26" ht="14.25">
      <c r="L183" s="188"/>
      <c r="N183" s="235"/>
      <c r="O183" s="236"/>
      <c r="P183" s="236"/>
      <c r="Q183" s="236"/>
      <c r="R183" s="237">
        <f t="shared" si="9"/>
        <v>0</v>
      </c>
      <c r="S183" s="237">
        <f t="shared" si="10"/>
        <v>0</v>
      </c>
      <c r="T183" s="237">
        <f t="shared" si="11"/>
        <v>0</v>
      </c>
      <c r="U183" s="238" t="e">
        <f>(VLOOKUP($P$9,Per_diem_table,1)*N183)-SUM((X183,Y183,Z183))</f>
        <v>#REF!</v>
      </c>
      <c r="V183" s="237"/>
      <c r="X183" s="170">
        <f>IF(AND(N183=0.75,($O183="TRUE")),ABS('Per Diem Calc Tool'!$R183*0.75),IF($O183="TRUE",ABS('Per Diem Calc Tool'!$R183),""))</f>
      </c>
      <c r="Y183" s="170">
        <f>IF(AND(N183=0.75,($P183="TRUE")),ABS('Per Diem Calc Tool'!$S183*0.75),IF($P183="TRUE",ABS('Per Diem Calc Tool'!$S183),""))</f>
      </c>
      <c r="Z183" s="170">
        <f>IF(AND(N183=0.75,($Q183="TRUE")),ABS('Per Diem Calc Tool'!$T183*0.75),IF($Q183="TRUE",ABS('Per Diem Calc Tool'!$T183),""))</f>
      </c>
    </row>
    <row r="184" spans="12:26" ht="14.25">
      <c r="L184" s="188">
        <v>55</v>
      </c>
      <c r="M184" s="169" t="b">
        <f>+L184&lt;=$O$7</f>
        <v>0</v>
      </c>
      <c r="N184" s="235">
        <f>IF(L184=$O$7,0.75,1)</f>
        <v>1</v>
      </c>
      <c r="O184" s="236" t="str">
        <f>IF(B74="X","TRUE","FALSE")</f>
        <v>FALSE</v>
      </c>
      <c r="P184" s="236" t="str">
        <f>IF(C74="X","TRUE","FALSE")</f>
        <v>FALSE</v>
      </c>
      <c r="Q184" s="236" t="str">
        <f>IF(D74="X","TRUE","FALSE")</f>
        <v>FALSE</v>
      </c>
      <c r="R184" s="237">
        <f t="shared" si="9"/>
        <v>0</v>
      </c>
      <c r="S184" s="237">
        <f t="shared" si="10"/>
        <v>0</v>
      </c>
      <c r="T184" s="237">
        <f t="shared" si="11"/>
        <v>0</v>
      </c>
      <c r="U184" s="238" t="e">
        <f>(VLOOKUP($P$9,Per_diem_table,1)*N184)-SUM((X184,Y184,Z184))</f>
        <v>#REF!</v>
      </c>
      <c r="V184" s="237" t="e">
        <f>IF(U184&lt;5,5,U184)</f>
        <v>#REF!</v>
      </c>
      <c r="X184" s="170">
        <f>IF(AND(N184=0.75,($O184="TRUE")),ABS('Per Diem Calc Tool'!$R184*0.75),IF($O184="TRUE",ABS('Per Diem Calc Tool'!$R184),""))</f>
      </c>
      <c r="Y184" s="170">
        <f>IF(AND(N184=0.75,($P184="TRUE")),ABS('Per Diem Calc Tool'!$S184*0.75),IF($P184="TRUE",ABS('Per Diem Calc Tool'!$S184),""))</f>
      </c>
      <c r="Z184" s="170">
        <f>IF(AND(N184=0.75,($Q184="TRUE")),ABS('Per Diem Calc Tool'!$T184*0.75),IF($Q184="TRUE",ABS('Per Diem Calc Tool'!$T184),""))</f>
      </c>
    </row>
    <row r="185" spans="12:26" ht="14.25">
      <c r="L185" s="188"/>
      <c r="N185" s="235"/>
      <c r="O185" s="236"/>
      <c r="P185" s="236"/>
      <c r="Q185" s="236"/>
      <c r="R185" s="237">
        <f t="shared" si="9"/>
        <v>0</v>
      </c>
      <c r="S185" s="237">
        <f t="shared" si="10"/>
        <v>0</v>
      </c>
      <c r="T185" s="237">
        <f t="shared" si="11"/>
        <v>0</v>
      </c>
      <c r="U185" s="238" t="e">
        <f>(VLOOKUP($P$9,Per_diem_table,1)*N185)-SUM((X185,Y185,Z185))</f>
        <v>#REF!</v>
      </c>
      <c r="V185" s="237"/>
      <c r="X185" s="170">
        <f>IF(AND(N185=0.75,($O185="TRUE")),ABS('Per Diem Calc Tool'!$R185*0.75),IF($O185="TRUE",ABS('Per Diem Calc Tool'!$R185),""))</f>
      </c>
      <c r="Y185" s="170">
        <f>IF(AND(N185=0.75,($P185="TRUE")),ABS('Per Diem Calc Tool'!$S185*0.75),IF($P185="TRUE",ABS('Per Diem Calc Tool'!$S185),""))</f>
      </c>
      <c r="Z185" s="170">
        <f>IF(AND(N185=0.75,($Q185="TRUE")),ABS('Per Diem Calc Tool'!$T185*0.75),IF($Q185="TRUE",ABS('Per Diem Calc Tool'!$T185),""))</f>
      </c>
    </row>
    <row r="186" spans="12:26" ht="14.25">
      <c r="L186" s="188"/>
      <c r="N186" s="235"/>
      <c r="O186" s="236"/>
      <c r="P186" s="236"/>
      <c r="Q186" s="236"/>
      <c r="R186" s="237">
        <f t="shared" si="9"/>
        <v>0</v>
      </c>
      <c r="S186" s="237">
        <f t="shared" si="10"/>
        <v>0</v>
      </c>
      <c r="T186" s="237">
        <f t="shared" si="11"/>
        <v>0</v>
      </c>
      <c r="U186" s="238" t="e">
        <f>(VLOOKUP($P$9,Per_diem_table,1)*N186)-SUM((X186,Y186,Z186))</f>
        <v>#REF!</v>
      </c>
      <c r="V186" s="237"/>
      <c r="X186" s="170">
        <f>IF(AND(N186=0.75,($O186="TRUE")),ABS('Per Diem Calc Tool'!$R186*0.75),IF($O186="TRUE",ABS('Per Diem Calc Tool'!$R186),""))</f>
      </c>
      <c r="Y186" s="170">
        <f>IF(AND(N186=0.75,($P186="TRUE")),ABS('Per Diem Calc Tool'!$S186*0.75),IF($P186="TRUE",ABS('Per Diem Calc Tool'!$S186),""))</f>
      </c>
      <c r="Z186" s="170">
        <f>IF(AND(N186=0.75,($Q186="TRUE")),ABS('Per Diem Calc Tool'!$T186*0.75),IF($Q186="TRUE",ABS('Per Diem Calc Tool'!$T186),""))</f>
      </c>
    </row>
    <row r="187" spans="12:26" ht="14.25">
      <c r="L187" s="188">
        <v>56</v>
      </c>
      <c r="M187" s="169" t="b">
        <f>+L187&lt;=$O$7</f>
        <v>0</v>
      </c>
      <c r="N187" s="235">
        <f>IF(L187=$O$7,0.75,1)</f>
        <v>1</v>
      </c>
      <c r="O187" s="236" t="str">
        <f>IF(B75="X","TRUE","FALSE")</f>
        <v>FALSE</v>
      </c>
      <c r="P187" s="236" t="str">
        <f>IF(C75="X","TRUE","FALSE")</f>
        <v>FALSE</v>
      </c>
      <c r="Q187" s="236" t="str">
        <f>IF(D75="X","TRUE","FALSE")</f>
        <v>FALSE</v>
      </c>
      <c r="R187" s="237">
        <f t="shared" si="9"/>
        <v>0</v>
      </c>
      <c r="S187" s="237">
        <f t="shared" si="10"/>
        <v>0</v>
      </c>
      <c r="T187" s="237">
        <f t="shared" si="11"/>
        <v>0</v>
      </c>
      <c r="U187" s="238" t="e">
        <f>(VLOOKUP($P$9,Per_diem_table,1)*N187)-SUM((X187,Y187,Z187))</f>
        <v>#REF!</v>
      </c>
      <c r="V187" s="237" t="e">
        <f>IF(U187&lt;5,5,U187)</f>
        <v>#REF!</v>
      </c>
      <c r="X187" s="170">
        <f>IF(AND(N187=0.75,($O187="TRUE")),ABS('Per Diem Calc Tool'!$R187*0.75),IF($O187="TRUE",ABS('Per Diem Calc Tool'!$R187),""))</f>
      </c>
      <c r="Y187" s="170">
        <f>IF(AND(N187=0.75,($P187="TRUE")),ABS('Per Diem Calc Tool'!$S187*0.75),IF($P187="TRUE",ABS('Per Diem Calc Tool'!$S187),""))</f>
      </c>
      <c r="Z187" s="170">
        <f>IF(AND(N187=0.75,($Q187="TRUE")),ABS('Per Diem Calc Tool'!$T187*0.75),IF($Q187="TRUE",ABS('Per Diem Calc Tool'!$T187),""))</f>
      </c>
    </row>
    <row r="188" spans="12:26" ht="14.25">
      <c r="L188" s="188"/>
      <c r="N188" s="235"/>
      <c r="O188" s="236"/>
      <c r="P188" s="236"/>
      <c r="Q188" s="236"/>
      <c r="R188" s="237">
        <f t="shared" si="9"/>
        <v>0</v>
      </c>
      <c r="S188" s="237">
        <f t="shared" si="10"/>
        <v>0</v>
      </c>
      <c r="T188" s="237">
        <f t="shared" si="11"/>
        <v>0</v>
      </c>
      <c r="U188" s="238" t="e">
        <f>(VLOOKUP($P$9,Per_diem_table,1)*N188)-SUM((X188,Y188,Z188))</f>
        <v>#REF!</v>
      </c>
      <c r="V188" s="237"/>
      <c r="X188" s="170">
        <f>IF(AND(N188=0.75,($O188="TRUE")),ABS('Per Diem Calc Tool'!$R188*0.75),IF($O188="TRUE",ABS('Per Diem Calc Tool'!$R188),""))</f>
      </c>
      <c r="Y188" s="170">
        <f>IF(AND(N188=0.75,($P188="TRUE")),ABS('Per Diem Calc Tool'!$S188*0.75),IF($P188="TRUE",ABS('Per Diem Calc Tool'!$S188),""))</f>
      </c>
      <c r="Z188" s="170">
        <f>IF(AND(N188=0.75,($Q188="TRUE")),ABS('Per Diem Calc Tool'!$T188*0.75),IF($Q188="TRUE",ABS('Per Diem Calc Tool'!$T188),""))</f>
      </c>
    </row>
    <row r="189" spans="12:26" ht="14.25">
      <c r="L189" s="188"/>
      <c r="N189" s="235"/>
      <c r="O189" s="236"/>
      <c r="P189" s="236"/>
      <c r="Q189" s="236"/>
      <c r="R189" s="237">
        <f t="shared" si="9"/>
        <v>0</v>
      </c>
      <c r="S189" s="237">
        <f t="shared" si="10"/>
        <v>0</v>
      </c>
      <c r="T189" s="237">
        <f t="shared" si="11"/>
        <v>0</v>
      </c>
      <c r="U189" s="238" t="e">
        <f>(VLOOKUP($P$9,Per_diem_table,1)*N189)-SUM((X189,Y189,Z189))</f>
        <v>#REF!</v>
      </c>
      <c r="V189" s="237"/>
      <c r="X189" s="170">
        <f>IF(AND(N189=0.75,($O189="TRUE")),ABS('Per Diem Calc Tool'!$R189*0.75),IF($O189="TRUE",ABS('Per Diem Calc Tool'!$R189),""))</f>
      </c>
      <c r="Y189" s="170">
        <f>IF(AND(N189=0.75,($P189="TRUE")),ABS('Per Diem Calc Tool'!$S189*0.75),IF($P189="TRUE",ABS('Per Diem Calc Tool'!$S189),""))</f>
      </c>
      <c r="Z189" s="170">
        <f>IF(AND(N189=0.75,($Q189="TRUE")),ABS('Per Diem Calc Tool'!$T189*0.75),IF($Q189="TRUE",ABS('Per Diem Calc Tool'!$T189),""))</f>
      </c>
    </row>
    <row r="190" spans="12:26" ht="14.25">
      <c r="L190" s="188">
        <v>57</v>
      </c>
      <c r="M190" s="169" t="b">
        <f>+L190&lt;=$O$7</f>
        <v>0</v>
      </c>
      <c r="N190" s="235">
        <f>IF(L190=$O$7,0.75,1)</f>
        <v>1</v>
      </c>
      <c r="O190" s="236" t="str">
        <f>IF(B76="X","TRUE","FALSE")</f>
        <v>FALSE</v>
      </c>
      <c r="P190" s="236" t="str">
        <f>IF(C76="X","TRUE","FALSE")</f>
        <v>FALSE</v>
      </c>
      <c r="Q190" s="236" t="str">
        <f>IF(D76="X","TRUE","FALSE")</f>
        <v>FALSE</v>
      </c>
      <c r="R190" s="237">
        <f t="shared" si="9"/>
        <v>0</v>
      </c>
      <c r="S190" s="237">
        <f t="shared" si="10"/>
        <v>0</v>
      </c>
      <c r="T190" s="237">
        <f t="shared" si="11"/>
        <v>0</v>
      </c>
      <c r="U190" s="238" t="e">
        <f>(VLOOKUP($P$9,Per_diem_table,1)*N190)-SUM((X190,Y190,Z190))</f>
        <v>#REF!</v>
      </c>
      <c r="V190" s="237" t="e">
        <f>IF(U190&lt;5,5,U190)</f>
        <v>#REF!</v>
      </c>
      <c r="X190" s="170">
        <f>IF(AND(N190=0.75,($O190="TRUE")),ABS('Per Diem Calc Tool'!$R190*0.75),IF($O190="TRUE",ABS('Per Diem Calc Tool'!$R190),""))</f>
      </c>
      <c r="Y190" s="170">
        <f>IF(AND(N190=0.75,($P190="TRUE")),ABS('Per Diem Calc Tool'!$S190*0.75),IF($P190="TRUE",ABS('Per Diem Calc Tool'!$S190),""))</f>
      </c>
      <c r="Z190" s="170">
        <f>IF(AND(N190=0.75,($Q190="TRUE")),ABS('Per Diem Calc Tool'!$T190*0.75),IF($Q190="TRUE",ABS('Per Diem Calc Tool'!$T190),""))</f>
      </c>
    </row>
    <row r="191" spans="12:26" ht="14.25">
      <c r="L191" s="188"/>
      <c r="N191" s="235"/>
      <c r="O191" s="236"/>
      <c r="P191" s="236"/>
      <c r="Q191" s="236"/>
      <c r="R191" s="237">
        <f t="shared" si="9"/>
        <v>0</v>
      </c>
      <c r="S191" s="237">
        <f t="shared" si="10"/>
        <v>0</v>
      </c>
      <c r="T191" s="237">
        <f t="shared" si="11"/>
        <v>0</v>
      </c>
      <c r="U191" s="238" t="e">
        <f>(VLOOKUP($P$9,Per_diem_table,1)*N191)-SUM((X191,Y191,Z191))</f>
        <v>#REF!</v>
      </c>
      <c r="V191" s="237"/>
      <c r="X191" s="170">
        <f>IF(AND(N191=0.75,($O191="TRUE")),ABS('Per Diem Calc Tool'!$R191*0.75),IF($O191="TRUE",ABS('Per Diem Calc Tool'!$R191),""))</f>
      </c>
      <c r="Y191" s="170">
        <f>IF(AND(N191=0.75,($P191="TRUE")),ABS('Per Diem Calc Tool'!$S191*0.75),IF($P191="TRUE",ABS('Per Diem Calc Tool'!$S191),""))</f>
      </c>
      <c r="Z191" s="170">
        <f>IF(AND(N191=0.75,($Q191="TRUE")),ABS('Per Diem Calc Tool'!$T191*0.75),IF($Q191="TRUE",ABS('Per Diem Calc Tool'!$T191),""))</f>
      </c>
    </row>
    <row r="192" spans="12:26" ht="14.25">
      <c r="L192" s="188"/>
      <c r="N192" s="235"/>
      <c r="O192" s="236"/>
      <c r="P192" s="236"/>
      <c r="Q192" s="236"/>
      <c r="R192" s="237">
        <f t="shared" si="9"/>
        <v>0</v>
      </c>
      <c r="S192" s="237">
        <f t="shared" si="10"/>
        <v>0</v>
      </c>
      <c r="T192" s="237">
        <f t="shared" si="11"/>
        <v>0</v>
      </c>
      <c r="U192" s="238" t="e">
        <f>(VLOOKUP($P$9,Per_diem_table,1)*N192)-SUM((X192,Y192,Z192))</f>
        <v>#REF!</v>
      </c>
      <c r="V192" s="237"/>
      <c r="X192" s="170">
        <f>IF(AND(N192=0.75,($O192="TRUE")),ABS('Per Diem Calc Tool'!$R192*0.75),IF($O192="TRUE",ABS('Per Diem Calc Tool'!$R192),""))</f>
      </c>
      <c r="Y192" s="170">
        <f>IF(AND(N192=0.75,($P192="TRUE")),ABS('Per Diem Calc Tool'!$S192*0.75),IF($P192="TRUE",ABS('Per Diem Calc Tool'!$S192),""))</f>
      </c>
      <c r="Z192" s="170">
        <f>IF(AND(N192=0.75,($Q192="TRUE")),ABS('Per Diem Calc Tool'!$T192*0.75),IF($Q192="TRUE",ABS('Per Diem Calc Tool'!$T192),""))</f>
      </c>
    </row>
    <row r="193" spans="12:26" ht="14.25">
      <c r="L193" s="188">
        <v>58</v>
      </c>
      <c r="M193" s="169" t="b">
        <f>+L193&lt;=$O$7</f>
        <v>0</v>
      </c>
      <c r="N193" s="235">
        <f>IF(L193=$O$7,0.75,1)</f>
        <v>1</v>
      </c>
      <c r="O193" s="236" t="str">
        <f>IF(B77="X","TRUE","FALSE")</f>
        <v>FALSE</v>
      </c>
      <c r="P193" s="236" t="str">
        <f>IF(C77="X","TRUE","FALSE")</f>
        <v>FALSE</v>
      </c>
      <c r="Q193" s="236" t="str">
        <f>IF(D77="X","TRUE","FALSE")</f>
        <v>FALSE</v>
      </c>
      <c r="R193" s="237">
        <f t="shared" si="9"/>
        <v>0</v>
      </c>
      <c r="S193" s="237">
        <f t="shared" si="10"/>
        <v>0</v>
      </c>
      <c r="T193" s="237">
        <f t="shared" si="11"/>
        <v>0</v>
      </c>
      <c r="U193" s="238" t="e">
        <f>(VLOOKUP($P$9,Per_diem_table,1)*N193)-SUM((X193,Y193,Z193))</f>
        <v>#REF!</v>
      </c>
      <c r="V193" s="237" t="e">
        <f>IF(U193&lt;5,5,U193)</f>
        <v>#REF!</v>
      </c>
      <c r="X193" s="170">
        <f>IF(AND(N193=0.75,($O193="TRUE")),ABS('Per Diem Calc Tool'!$R193*0.75),IF($O193="TRUE",ABS('Per Diem Calc Tool'!$R193),""))</f>
      </c>
      <c r="Y193" s="170">
        <f>IF(AND(N193=0.75,($P193="TRUE")),ABS('Per Diem Calc Tool'!$S193*0.75),IF($P193="TRUE",ABS('Per Diem Calc Tool'!$S193),""))</f>
      </c>
      <c r="Z193" s="170">
        <f>IF(AND(N193=0.75,($Q193="TRUE")),ABS('Per Diem Calc Tool'!$T193*0.75),IF($Q193="TRUE",ABS('Per Diem Calc Tool'!$T193),""))</f>
      </c>
    </row>
    <row r="194" spans="12:26" ht="14.25">
      <c r="L194" s="188"/>
      <c r="N194" s="235"/>
      <c r="O194" s="236"/>
      <c r="P194" s="236"/>
      <c r="Q194" s="236"/>
      <c r="R194" s="237">
        <f t="shared" si="9"/>
        <v>0</v>
      </c>
      <c r="S194" s="237">
        <f t="shared" si="10"/>
        <v>0</v>
      </c>
      <c r="T194" s="237">
        <f t="shared" si="11"/>
        <v>0</v>
      </c>
      <c r="U194" s="238" t="e">
        <f>(VLOOKUP($P$9,Per_diem_table,1)*N194)-SUM((X194,Y194,Z194))</f>
        <v>#REF!</v>
      </c>
      <c r="V194" s="237"/>
      <c r="X194" s="170">
        <f>IF(AND(N194=0.75,($O194="TRUE")),ABS('Per Diem Calc Tool'!$R194*0.75),IF($O194="TRUE",ABS('Per Diem Calc Tool'!$R194),""))</f>
      </c>
      <c r="Y194" s="170">
        <f>IF(AND(N194=0.75,($P194="TRUE")),ABS('Per Diem Calc Tool'!$S194*0.75),IF($P194="TRUE",ABS('Per Diem Calc Tool'!$S194),""))</f>
      </c>
      <c r="Z194" s="170">
        <f>IF(AND(N194=0.75,($Q194="TRUE")),ABS('Per Diem Calc Tool'!$T194*0.75),IF($Q194="TRUE",ABS('Per Diem Calc Tool'!$T194),""))</f>
      </c>
    </row>
    <row r="195" spans="12:26" ht="14.25">
      <c r="L195" s="188"/>
      <c r="N195" s="235"/>
      <c r="O195" s="236"/>
      <c r="P195" s="236"/>
      <c r="Q195" s="236"/>
      <c r="R195" s="237">
        <f t="shared" si="9"/>
        <v>0</v>
      </c>
      <c r="S195" s="237">
        <f t="shared" si="10"/>
        <v>0</v>
      </c>
      <c r="T195" s="237">
        <f t="shared" si="11"/>
        <v>0</v>
      </c>
      <c r="U195" s="238" t="e">
        <f>(VLOOKUP($P$9,Per_diem_table,1)*N195)-SUM((X195,Y195,Z195))</f>
        <v>#REF!</v>
      </c>
      <c r="V195" s="237"/>
      <c r="X195" s="170">
        <f>IF(AND(N195=0.75,($O195="TRUE")),ABS('Per Diem Calc Tool'!$R195*0.75),IF($O195="TRUE",ABS('Per Diem Calc Tool'!$R195),""))</f>
      </c>
      <c r="Y195" s="170">
        <f>IF(AND(N195=0.75,($P195="TRUE")),ABS('Per Diem Calc Tool'!$S195*0.75),IF($P195="TRUE",ABS('Per Diem Calc Tool'!$S195),""))</f>
      </c>
      <c r="Z195" s="170">
        <f>IF(AND(N195=0.75,($Q195="TRUE")),ABS('Per Diem Calc Tool'!$T195*0.75),IF($Q195="TRUE",ABS('Per Diem Calc Tool'!$T195),""))</f>
      </c>
    </row>
    <row r="196" spans="12:26" ht="14.25">
      <c r="L196" s="188">
        <v>59</v>
      </c>
      <c r="M196" s="169" t="b">
        <f>+L196&lt;=$O$7</f>
        <v>0</v>
      </c>
      <c r="N196" s="235">
        <f>IF(L196=$O$7,0.75,1)</f>
        <v>1</v>
      </c>
      <c r="O196" s="236" t="str">
        <f>IF(B78="X","TRUE","FALSE")</f>
        <v>FALSE</v>
      </c>
      <c r="P196" s="236" t="str">
        <f>IF(C78="X","TRUE","FALSE")</f>
        <v>FALSE</v>
      </c>
      <c r="Q196" s="236" t="str">
        <f>IF(D78="X","TRUE","FALSE")</f>
        <v>FALSE</v>
      </c>
      <c r="R196" s="237">
        <f t="shared" si="9"/>
        <v>0</v>
      </c>
      <c r="S196" s="237">
        <f t="shared" si="10"/>
        <v>0</v>
      </c>
      <c r="T196" s="237">
        <f t="shared" si="11"/>
        <v>0</v>
      </c>
      <c r="U196" s="238" t="e">
        <f>(VLOOKUP($P$9,Per_diem_table,1)*N196)-SUM((X196,Y196,Z196))</f>
        <v>#REF!</v>
      </c>
      <c r="V196" s="237" t="e">
        <f>IF(U196&lt;5,5,U196)</f>
        <v>#REF!</v>
      </c>
      <c r="X196" s="170">
        <f>IF(AND(N196=0.75,($O196="TRUE")),ABS('Per Diem Calc Tool'!$R196*0.75),IF($O196="TRUE",ABS('Per Diem Calc Tool'!$R196),""))</f>
      </c>
      <c r="Y196" s="170">
        <f>IF(AND(N196=0.75,($P196="TRUE")),ABS('Per Diem Calc Tool'!$S196*0.75),IF($P196="TRUE",ABS('Per Diem Calc Tool'!$S196),""))</f>
      </c>
      <c r="Z196" s="170">
        <f>IF(AND(N196=0.75,($Q196="TRUE")),ABS('Per Diem Calc Tool'!$T196*0.75),IF($Q196="TRUE",ABS('Per Diem Calc Tool'!$T196),""))</f>
      </c>
    </row>
    <row r="197" spans="12:26" ht="14.25">
      <c r="L197" s="188"/>
      <c r="N197" s="235"/>
      <c r="O197" s="236"/>
      <c r="P197" s="236"/>
      <c r="Q197" s="236"/>
      <c r="R197" s="237">
        <f t="shared" si="9"/>
        <v>0</v>
      </c>
      <c r="S197" s="237">
        <f t="shared" si="10"/>
        <v>0</v>
      </c>
      <c r="T197" s="237">
        <f t="shared" si="11"/>
        <v>0</v>
      </c>
      <c r="U197" s="238" t="e">
        <f>(VLOOKUP($P$9,Per_diem_table,1)*N197)-SUM((X197,Y197,Z197))</f>
        <v>#REF!</v>
      </c>
      <c r="V197" s="237"/>
      <c r="X197" s="170">
        <f>IF(AND(N197=0.75,($O197="TRUE")),ABS('Per Diem Calc Tool'!$R197*0.75),IF($O197="TRUE",ABS('Per Diem Calc Tool'!$R197),""))</f>
      </c>
      <c r="Y197" s="170">
        <f>IF(AND(N197=0.75,($P197="TRUE")),ABS('Per Diem Calc Tool'!$S197*0.75),IF($P197="TRUE",ABS('Per Diem Calc Tool'!$S197),""))</f>
      </c>
      <c r="Z197" s="170">
        <f>IF(AND(N197=0.75,($Q197="TRUE")),ABS('Per Diem Calc Tool'!$T197*0.75),IF($Q197="TRUE",ABS('Per Diem Calc Tool'!$T197),""))</f>
      </c>
    </row>
    <row r="198" spans="12:26" ht="14.25">
      <c r="L198" s="188"/>
      <c r="N198" s="235"/>
      <c r="O198" s="236"/>
      <c r="P198" s="236"/>
      <c r="Q198" s="236"/>
      <c r="R198" s="237">
        <f t="shared" si="9"/>
        <v>0</v>
      </c>
      <c r="S198" s="237">
        <f t="shared" si="10"/>
        <v>0</v>
      </c>
      <c r="T198" s="237">
        <f t="shared" si="11"/>
        <v>0</v>
      </c>
      <c r="U198" s="238" t="e">
        <f>(VLOOKUP($P$9,Per_diem_table,1)*N198)-SUM((X198,Y198,Z198))</f>
        <v>#REF!</v>
      </c>
      <c r="V198" s="237"/>
      <c r="X198" s="170">
        <f>IF(AND(N198=0.75,($O198="TRUE")),ABS('Per Diem Calc Tool'!$R198*0.75),IF($O198="TRUE",ABS('Per Diem Calc Tool'!$R198),""))</f>
      </c>
      <c r="Y198" s="170">
        <f>IF(AND(N198=0.75,($P198="TRUE")),ABS('Per Diem Calc Tool'!$S198*0.75),IF($P198="TRUE",ABS('Per Diem Calc Tool'!$S198),""))</f>
      </c>
      <c r="Z198" s="170">
        <f>IF(AND(N198=0.75,($Q198="TRUE")),ABS('Per Diem Calc Tool'!$T198*0.75),IF($Q198="TRUE",ABS('Per Diem Calc Tool'!$T198),""))</f>
      </c>
    </row>
    <row r="199" spans="12:26" ht="14.25">
      <c r="L199" s="188">
        <v>60</v>
      </c>
      <c r="M199" s="169" t="b">
        <f>+L199&lt;=$O$7</f>
        <v>0</v>
      </c>
      <c r="N199" s="235">
        <f>IF(L199=$O$7,0.75,1)</f>
        <v>1</v>
      </c>
      <c r="O199" s="236" t="str">
        <f>IF(B79="X","TRUE","FALSE")</f>
        <v>FALSE</v>
      </c>
      <c r="P199" s="236" t="str">
        <f>IF(C79="X","TRUE","FALSE")</f>
        <v>FALSE</v>
      </c>
      <c r="Q199" s="236" t="str">
        <f>IF(D79="X","TRUE","FALSE")</f>
        <v>FALSE</v>
      </c>
      <c r="R199" s="237">
        <f t="shared" si="9"/>
        <v>0</v>
      </c>
      <c r="S199" s="237">
        <f t="shared" si="10"/>
        <v>0</v>
      </c>
      <c r="T199" s="237">
        <f t="shared" si="11"/>
        <v>0</v>
      </c>
      <c r="U199" s="238" t="e">
        <f>(VLOOKUP($P$9,Per_diem_table,1)*N199)-SUM((X199,Y199,Z199))</f>
        <v>#REF!</v>
      </c>
      <c r="V199" s="237" t="e">
        <f>IF(U199&lt;5,5,U199)</f>
        <v>#REF!</v>
      </c>
      <c r="X199" s="170">
        <f>IF(AND(N199=0.75,($O199="TRUE")),ABS('Per Diem Calc Tool'!$R199*0.75),IF($O199="TRUE",ABS('Per Diem Calc Tool'!$R199),""))</f>
      </c>
      <c r="Y199" s="170">
        <f>IF(AND(N199=0.75,($P199="TRUE")),ABS('Per Diem Calc Tool'!$S199*0.75),IF($P199="TRUE",ABS('Per Diem Calc Tool'!$S199),""))</f>
      </c>
      <c r="Z199" s="170">
        <f>IF(AND(N199=0.75,($Q199="TRUE")),ABS('Per Diem Calc Tool'!$T199*0.75),IF($Q199="TRUE",ABS('Per Diem Calc Tool'!$T199),""))</f>
      </c>
    </row>
    <row r="200" spans="12:26" ht="14.25">
      <c r="L200" s="188"/>
      <c r="N200" s="235"/>
      <c r="O200" s="236"/>
      <c r="P200" s="236"/>
      <c r="Q200" s="236"/>
      <c r="R200" s="237">
        <f t="shared" si="9"/>
        <v>0</v>
      </c>
      <c r="S200" s="237">
        <f t="shared" si="10"/>
        <v>0</v>
      </c>
      <c r="T200" s="237">
        <f t="shared" si="11"/>
        <v>0</v>
      </c>
      <c r="U200" s="238" t="e">
        <f>(VLOOKUP($P$9,Per_diem_table,1)*N200)-SUM((X200,Y200,Z200))</f>
        <v>#REF!</v>
      </c>
      <c r="V200" s="237"/>
      <c r="X200" s="170">
        <f>IF(AND(N200=0.75,($O200="TRUE")),ABS('Per Diem Calc Tool'!$R200*0.75),IF($O200="TRUE",ABS('Per Diem Calc Tool'!$R200),""))</f>
      </c>
      <c r="Y200" s="170">
        <f>IF(AND(N200=0.75,($P200="TRUE")),ABS('Per Diem Calc Tool'!$S200*0.75),IF($P200="TRUE",ABS('Per Diem Calc Tool'!$S200),""))</f>
      </c>
      <c r="Z200" s="170">
        <f>IF(AND(N200=0.75,($Q200="TRUE")),ABS('Per Diem Calc Tool'!$T200*0.75),IF($Q200="TRUE",ABS('Per Diem Calc Tool'!$T200),""))</f>
      </c>
    </row>
    <row r="201" spans="12:26" ht="14.25">
      <c r="L201" s="188"/>
      <c r="N201" s="235"/>
      <c r="O201" s="236"/>
      <c r="P201" s="236"/>
      <c r="Q201" s="236"/>
      <c r="R201" s="237">
        <f t="shared" si="9"/>
        <v>0</v>
      </c>
      <c r="S201" s="237">
        <f t="shared" si="10"/>
        <v>0</v>
      </c>
      <c r="T201" s="237">
        <f t="shared" si="11"/>
        <v>0</v>
      </c>
      <c r="U201" s="238" t="e">
        <f>(VLOOKUP($P$9,Per_diem_table,1)*N201)-SUM((X201,Y201,Z201))</f>
        <v>#REF!</v>
      </c>
      <c r="V201" s="237"/>
      <c r="X201" s="170">
        <f>IF(AND(N201=0.75,($O201="TRUE")),ABS('Per Diem Calc Tool'!$R201*0.75),IF($O201="TRUE",ABS('Per Diem Calc Tool'!$R201),""))</f>
      </c>
      <c r="Y201" s="170">
        <f>IF(AND(N201=0.75,($P201="TRUE")),ABS('Per Diem Calc Tool'!$S201*0.75),IF($P201="TRUE",ABS('Per Diem Calc Tool'!$S201),""))</f>
      </c>
      <c r="Z201" s="170">
        <f>IF(AND(N201=0.75,($Q201="TRUE")),ABS('Per Diem Calc Tool'!$T201*0.75),IF($Q201="TRUE",ABS('Per Diem Calc Tool'!$T201),""))</f>
      </c>
    </row>
    <row r="202" spans="12:26" ht="14.25">
      <c r="L202" s="188">
        <v>61</v>
      </c>
      <c r="M202" s="169" t="b">
        <f>+L202&lt;=$O$7</f>
        <v>0</v>
      </c>
      <c r="N202" s="235">
        <f>IF(L202=$O$7,0.75,1)</f>
        <v>1</v>
      </c>
      <c r="O202" s="236" t="str">
        <f>IF(B80="X","TRUE","FALSE")</f>
        <v>FALSE</v>
      </c>
      <c r="P202" s="236" t="str">
        <f>IF(C80="X","TRUE","FALSE")</f>
        <v>FALSE</v>
      </c>
      <c r="Q202" s="236" t="str">
        <f>IF(D80="X","TRUE","FALSE")</f>
        <v>FALSE</v>
      </c>
      <c r="R202" s="237">
        <f t="shared" si="9"/>
        <v>0</v>
      </c>
      <c r="S202" s="237">
        <f t="shared" si="10"/>
        <v>0</v>
      </c>
      <c r="T202" s="237">
        <f t="shared" si="11"/>
        <v>0</v>
      </c>
      <c r="U202" s="238" t="e">
        <f>(VLOOKUP($P$9,Per_diem_table,1)*N202)-SUM((X202,Y202,Z202))</f>
        <v>#REF!</v>
      </c>
      <c r="V202" s="237" t="e">
        <f>IF(U202&lt;5,5,U202)</f>
        <v>#REF!</v>
      </c>
      <c r="X202" s="170">
        <f>IF(AND(N202=0.75,($O202="TRUE")),ABS('Per Diem Calc Tool'!$R202*0.75),IF($O202="TRUE",ABS('Per Diem Calc Tool'!$R202),""))</f>
      </c>
      <c r="Y202" s="170">
        <f>IF(AND(N202=0.75,($P202="TRUE")),ABS('Per Diem Calc Tool'!$S202*0.75),IF($P202="TRUE",ABS('Per Diem Calc Tool'!$S202),""))</f>
      </c>
      <c r="Z202" s="170">
        <f>IF(AND(N202=0.75,($Q202="TRUE")),ABS('Per Diem Calc Tool'!$T202*0.75),IF($Q202="TRUE",ABS('Per Diem Calc Tool'!$T202),""))</f>
      </c>
    </row>
    <row r="203" spans="12:26" ht="14.25">
      <c r="L203" s="188"/>
      <c r="N203" s="235"/>
      <c r="O203" s="236"/>
      <c r="P203" s="236"/>
      <c r="Q203" s="236"/>
      <c r="R203" s="237">
        <f t="shared" si="9"/>
        <v>0</v>
      </c>
      <c r="S203" s="237">
        <f t="shared" si="10"/>
        <v>0</v>
      </c>
      <c r="T203" s="237">
        <f t="shared" si="11"/>
        <v>0</v>
      </c>
      <c r="U203" s="238" t="e">
        <f>(VLOOKUP($P$9,Per_diem_table,1)*N203)-SUM((X203,Y203,Z203))</f>
        <v>#REF!</v>
      </c>
      <c r="V203" s="237"/>
      <c r="X203" s="170">
        <f>IF(AND(N203=0.75,($O203="TRUE")),ABS('Per Diem Calc Tool'!$R203*0.75),IF($O203="TRUE",ABS('Per Diem Calc Tool'!$R203),""))</f>
      </c>
      <c r="Y203" s="170">
        <f>IF(AND(N203=0.75,($P203="TRUE")),ABS('Per Diem Calc Tool'!$S203*0.75),IF($P203="TRUE",ABS('Per Diem Calc Tool'!$S203),""))</f>
      </c>
      <c r="Z203" s="170">
        <f>IF(AND(N203=0.75,($Q203="TRUE")),ABS('Per Diem Calc Tool'!$T203*0.75),IF($Q203="TRUE",ABS('Per Diem Calc Tool'!$T203),""))</f>
      </c>
    </row>
    <row r="204" spans="12:26" ht="14.25">
      <c r="L204" s="188"/>
      <c r="N204" s="235"/>
      <c r="O204" s="236"/>
      <c r="P204" s="236"/>
      <c r="Q204" s="236"/>
      <c r="R204" s="237">
        <f t="shared" si="9"/>
        <v>0</v>
      </c>
      <c r="S204" s="237">
        <f t="shared" si="10"/>
        <v>0</v>
      </c>
      <c r="T204" s="237">
        <f t="shared" si="11"/>
        <v>0</v>
      </c>
      <c r="U204" s="238" t="e">
        <f>(VLOOKUP($P$9,Per_diem_table,1)*N204)-SUM((X204,Y204,Z204))</f>
        <v>#REF!</v>
      </c>
      <c r="V204" s="237"/>
      <c r="X204" s="170">
        <f>IF(AND(N204=0.75,($O204="TRUE")),ABS('Per Diem Calc Tool'!$R204*0.75),IF($O204="TRUE",ABS('Per Diem Calc Tool'!$R204),""))</f>
      </c>
      <c r="Y204" s="170">
        <f>IF(AND(N204=0.75,($P204="TRUE")),ABS('Per Diem Calc Tool'!$S204*0.75),IF($P204="TRUE",ABS('Per Diem Calc Tool'!$S204),""))</f>
      </c>
      <c r="Z204" s="170">
        <f>IF(AND(N204=0.75,($Q204="TRUE")),ABS('Per Diem Calc Tool'!$T204*0.75),IF($Q204="TRUE",ABS('Per Diem Calc Tool'!$T204),""))</f>
      </c>
    </row>
    <row r="205" spans="12:26" ht="14.25">
      <c r="L205" s="188">
        <v>62</v>
      </c>
      <c r="M205" s="169" t="b">
        <f>+L205&lt;=$O$7</f>
        <v>0</v>
      </c>
      <c r="N205" s="235">
        <f>IF(L205=$O$7,0.75,1)</f>
        <v>1</v>
      </c>
      <c r="O205" s="236" t="str">
        <f>IF(B81="X","TRUE","FALSE")</f>
        <v>FALSE</v>
      </c>
      <c r="P205" s="236" t="str">
        <f>IF(C81="X","TRUE","FALSE")</f>
        <v>FALSE</v>
      </c>
      <c r="Q205" s="236" t="str">
        <f>IF(D81="X","TRUE","FALSE")</f>
        <v>FALSE</v>
      </c>
      <c r="R205" s="237">
        <f t="shared" si="9"/>
        <v>0</v>
      </c>
      <c r="S205" s="237">
        <f t="shared" si="10"/>
        <v>0</v>
      </c>
      <c r="T205" s="237">
        <f t="shared" si="11"/>
        <v>0</v>
      </c>
      <c r="U205" s="238" t="e">
        <f>(VLOOKUP($P$9,Per_diem_table,1)*N205)-SUM((X205,Y205,Z205))</f>
        <v>#REF!</v>
      </c>
      <c r="V205" s="237" t="e">
        <f>IF(U205&lt;5,5,U205)</f>
        <v>#REF!</v>
      </c>
      <c r="X205" s="170">
        <f>IF(AND(N205=0.75,($O205="TRUE")),ABS('Per Diem Calc Tool'!$R205*0.75),IF($O205="TRUE",ABS('Per Diem Calc Tool'!$R205),""))</f>
      </c>
      <c r="Y205" s="170">
        <f>IF(AND(N205=0.75,($P205="TRUE")),ABS('Per Diem Calc Tool'!$S205*0.75),IF($P205="TRUE",ABS('Per Diem Calc Tool'!$S205),""))</f>
      </c>
      <c r="Z205" s="170">
        <f>IF(AND(N205=0.75,($Q205="TRUE")),ABS('Per Diem Calc Tool'!$T205*0.75),IF($Q205="TRUE",ABS('Per Diem Calc Tool'!$T205),""))</f>
      </c>
    </row>
    <row r="206" spans="12:26" ht="14.25">
      <c r="L206" s="188"/>
      <c r="N206" s="235"/>
      <c r="O206" s="236"/>
      <c r="P206" s="236"/>
      <c r="Q206" s="236"/>
      <c r="R206" s="237">
        <f t="shared" si="9"/>
        <v>0</v>
      </c>
      <c r="S206" s="237">
        <f t="shared" si="10"/>
        <v>0</v>
      </c>
      <c r="T206" s="237">
        <f t="shared" si="11"/>
        <v>0</v>
      </c>
      <c r="U206" s="238" t="e">
        <f>(VLOOKUP($P$9,Per_diem_table,1)*N206)-SUM((X206,Y206,Z206))</f>
        <v>#REF!</v>
      </c>
      <c r="V206" s="237"/>
      <c r="X206" s="170">
        <f>IF(AND(N206=0.75,($O206="TRUE")),ABS('Per Diem Calc Tool'!$R206*0.75),IF($O206="TRUE",ABS('Per Diem Calc Tool'!$R206),""))</f>
      </c>
      <c r="Y206" s="170">
        <f>IF(AND(N206=0.75,($P206="TRUE")),ABS('Per Diem Calc Tool'!$S206*0.75),IF($P206="TRUE",ABS('Per Diem Calc Tool'!$S206),""))</f>
      </c>
      <c r="Z206" s="170">
        <f>IF(AND(N206=0.75,($Q206="TRUE")),ABS('Per Diem Calc Tool'!$T206*0.75),IF($Q206="TRUE",ABS('Per Diem Calc Tool'!$T206),""))</f>
      </c>
    </row>
    <row r="207" spans="12:26" ht="14.25">
      <c r="L207" s="188"/>
      <c r="N207" s="235"/>
      <c r="O207" s="236"/>
      <c r="P207" s="236"/>
      <c r="Q207" s="236"/>
      <c r="R207" s="237">
        <f t="shared" si="9"/>
        <v>0</v>
      </c>
      <c r="S207" s="237">
        <f t="shared" si="10"/>
        <v>0</v>
      </c>
      <c r="T207" s="237">
        <f t="shared" si="11"/>
        <v>0</v>
      </c>
      <c r="U207" s="238" t="e">
        <f>(VLOOKUP($P$9,Per_diem_table,1)*N207)-SUM((X207,Y207,Z207))</f>
        <v>#REF!</v>
      </c>
      <c r="V207" s="237"/>
      <c r="X207" s="170">
        <f>IF(AND(N207=0.75,($O207="TRUE")),ABS('Per Diem Calc Tool'!$R207*0.75),IF($O207="TRUE",ABS('Per Diem Calc Tool'!$R207),""))</f>
      </c>
      <c r="Y207" s="170">
        <f>IF(AND(N207=0.75,($P207="TRUE")),ABS('Per Diem Calc Tool'!$S207*0.75),IF($P207="TRUE",ABS('Per Diem Calc Tool'!$S207),""))</f>
      </c>
      <c r="Z207" s="170">
        <f>IF(AND(N207=0.75,($Q207="TRUE")),ABS('Per Diem Calc Tool'!$T207*0.75),IF($Q207="TRUE",ABS('Per Diem Calc Tool'!$T207),""))</f>
      </c>
    </row>
    <row r="208" spans="12:26" ht="14.25">
      <c r="L208" s="188">
        <v>63</v>
      </c>
      <c r="M208" s="169" t="b">
        <f>+L208&lt;=$O$7</f>
        <v>0</v>
      </c>
      <c r="N208" s="235">
        <f>IF(L208=$O$7,0.75,1)</f>
        <v>1</v>
      </c>
      <c r="O208" s="236" t="str">
        <f>IF(B82="X","TRUE","FALSE")</f>
        <v>FALSE</v>
      </c>
      <c r="P208" s="236" t="str">
        <f>IF(C82="X","TRUE","FALSE")</f>
        <v>FALSE</v>
      </c>
      <c r="Q208" s="236" t="str">
        <f>IF(D82="X","TRUE","FALSE")</f>
        <v>FALSE</v>
      </c>
      <c r="R208" s="237">
        <f t="shared" si="9"/>
        <v>0</v>
      </c>
      <c r="S208" s="237">
        <f t="shared" si="10"/>
        <v>0</v>
      </c>
      <c r="T208" s="237">
        <f t="shared" si="11"/>
        <v>0</v>
      </c>
      <c r="U208" s="238" t="e">
        <f>(VLOOKUP($P$9,Per_diem_table,1)*N208)-SUM((X208,Y208,Z208))</f>
        <v>#REF!</v>
      </c>
      <c r="V208" s="237" t="e">
        <f>IF(U208&lt;5,5,U208)</f>
        <v>#REF!</v>
      </c>
      <c r="X208" s="170">
        <f>IF(AND(N208=0.75,($O208="TRUE")),ABS('Per Diem Calc Tool'!$R208*0.75),IF($O208="TRUE",ABS('Per Diem Calc Tool'!$R208),""))</f>
      </c>
      <c r="Y208" s="170">
        <f>IF(AND(N208=0.75,($P208="TRUE")),ABS('Per Diem Calc Tool'!$S208*0.75),IF($P208="TRUE",ABS('Per Diem Calc Tool'!$S208),""))</f>
      </c>
      <c r="Z208" s="170">
        <f>IF(AND(N208=0.75,($Q208="TRUE")),ABS('Per Diem Calc Tool'!$T208*0.75),IF($Q208="TRUE",ABS('Per Diem Calc Tool'!$T208),""))</f>
      </c>
    </row>
    <row r="209" spans="12:26" ht="14.25">
      <c r="L209" s="188"/>
      <c r="N209" s="235"/>
      <c r="O209" s="236"/>
      <c r="P209" s="236"/>
      <c r="Q209" s="236"/>
      <c r="R209" s="237">
        <f t="shared" si="9"/>
        <v>0</v>
      </c>
      <c r="S209" s="237">
        <f t="shared" si="10"/>
        <v>0</v>
      </c>
      <c r="T209" s="237">
        <f t="shared" si="11"/>
        <v>0</v>
      </c>
      <c r="U209" s="238" t="e">
        <f>(VLOOKUP($P$9,Per_diem_table,1)*N209)-SUM((X209,Y209,Z209))</f>
        <v>#REF!</v>
      </c>
      <c r="V209" s="237"/>
      <c r="X209" s="170">
        <f>IF(AND(N209=0.75,($O209="TRUE")),ABS('Per Diem Calc Tool'!$R209*0.75),IF($O209="TRUE",ABS('Per Diem Calc Tool'!$R209),""))</f>
      </c>
      <c r="Y209" s="170">
        <f>IF(AND(N209=0.75,($P209="TRUE")),ABS('Per Diem Calc Tool'!$S209*0.75),IF($P209="TRUE",ABS('Per Diem Calc Tool'!$S209),""))</f>
      </c>
      <c r="Z209" s="170">
        <f>IF(AND(N209=0.75,($Q209="TRUE")),ABS('Per Diem Calc Tool'!$T209*0.75),IF($Q209="TRUE",ABS('Per Diem Calc Tool'!$T209),""))</f>
      </c>
    </row>
    <row r="210" spans="12:26" ht="14.25">
      <c r="L210" s="188"/>
      <c r="N210" s="235"/>
      <c r="O210" s="236"/>
      <c r="P210" s="236"/>
      <c r="Q210" s="236"/>
      <c r="R210" s="237">
        <f t="shared" si="9"/>
        <v>0</v>
      </c>
      <c r="S210" s="237">
        <f t="shared" si="10"/>
        <v>0</v>
      </c>
      <c r="T210" s="237">
        <f t="shared" si="11"/>
        <v>0</v>
      </c>
      <c r="U210" s="238" t="e">
        <f>(VLOOKUP($P$9,Per_diem_table,1)*N210)-SUM((X210,Y210,Z210))</f>
        <v>#REF!</v>
      </c>
      <c r="V210" s="237"/>
      <c r="X210" s="170">
        <f>IF(AND(N210=0.75,($O210="TRUE")),ABS('Per Diem Calc Tool'!$R210*0.75),IF($O210="TRUE",ABS('Per Diem Calc Tool'!$R210),""))</f>
      </c>
      <c r="Y210" s="170">
        <f>IF(AND(N210=0.75,($P210="TRUE")),ABS('Per Diem Calc Tool'!$S210*0.75),IF($P210="TRUE",ABS('Per Diem Calc Tool'!$S210),""))</f>
      </c>
      <c r="Z210" s="170">
        <f>IF(AND(N210=0.75,($Q210="TRUE")),ABS('Per Diem Calc Tool'!$T210*0.75),IF($Q210="TRUE",ABS('Per Diem Calc Tool'!$T210),""))</f>
      </c>
    </row>
    <row r="211" spans="12:26" ht="14.25">
      <c r="L211" s="188">
        <v>64</v>
      </c>
      <c r="M211" s="169" t="b">
        <f>+L211&lt;=$O$7</f>
        <v>0</v>
      </c>
      <c r="N211" s="235">
        <f>IF(L211=$O$7,0.75,1)</f>
        <v>1</v>
      </c>
      <c r="O211" s="236" t="str">
        <f>IF(B83="X","TRUE","FALSE")</f>
        <v>FALSE</v>
      </c>
      <c r="P211" s="236" t="str">
        <f>IF(C83="X","TRUE","FALSE")</f>
        <v>FALSE</v>
      </c>
      <c r="Q211" s="236" t="str">
        <f>IF(D83="X","TRUE","FALSE")</f>
        <v>FALSE</v>
      </c>
      <c r="R211" s="237">
        <f aca="true" t="shared" si="12" ref="R211:R274">IF(O211="TRUE",-VLOOKUP($P$9,Per_diem_table,2),0)</f>
        <v>0</v>
      </c>
      <c r="S211" s="237">
        <f aca="true" t="shared" si="13" ref="S211:S274">IF(P211="TRUE",-VLOOKUP($P$9,Per_diem_table,3),0)</f>
        <v>0</v>
      </c>
      <c r="T211" s="237">
        <f aca="true" t="shared" si="14" ref="T211:T274">IF(Q211="TRUE",-VLOOKUP($P$9,Per_diem_table,4),0)</f>
        <v>0</v>
      </c>
      <c r="U211" s="238" t="e">
        <f>(VLOOKUP($P$9,Per_diem_table,1)*N211)-SUM((X211,Y211,Z211))</f>
        <v>#REF!</v>
      </c>
      <c r="V211" s="237" t="e">
        <f>IF(U211&lt;5,5,U211)</f>
        <v>#REF!</v>
      </c>
      <c r="X211" s="170">
        <f>IF(AND(N211=0.75,($O211="TRUE")),ABS('Per Diem Calc Tool'!$R211*0.75),IF($O211="TRUE",ABS('Per Diem Calc Tool'!$R211),""))</f>
      </c>
      <c r="Y211" s="170">
        <f>IF(AND(N211=0.75,($P211="TRUE")),ABS('Per Diem Calc Tool'!$S211*0.75),IF($P211="TRUE",ABS('Per Diem Calc Tool'!$S211),""))</f>
      </c>
      <c r="Z211" s="170">
        <f>IF(AND(N211=0.75,($Q211="TRUE")),ABS('Per Diem Calc Tool'!$T211*0.75),IF($Q211="TRUE",ABS('Per Diem Calc Tool'!$T211),""))</f>
      </c>
    </row>
    <row r="212" spans="12:26" ht="14.25">
      <c r="L212" s="188"/>
      <c r="N212" s="235"/>
      <c r="O212" s="236"/>
      <c r="P212" s="236"/>
      <c r="Q212" s="236"/>
      <c r="R212" s="237">
        <f t="shared" si="12"/>
        <v>0</v>
      </c>
      <c r="S212" s="237">
        <f t="shared" si="13"/>
        <v>0</v>
      </c>
      <c r="T212" s="237">
        <f t="shared" si="14"/>
        <v>0</v>
      </c>
      <c r="U212" s="238" t="e">
        <f>(VLOOKUP($P$9,Per_diem_table,1)*N212)-SUM((X212,Y212,Z212))</f>
        <v>#REF!</v>
      </c>
      <c r="V212" s="237"/>
      <c r="X212" s="170">
        <f>IF(AND(N212=0.75,($O212="TRUE")),ABS('Per Diem Calc Tool'!$R212*0.75),IF($O212="TRUE",ABS('Per Diem Calc Tool'!$R212),""))</f>
      </c>
      <c r="Y212" s="170">
        <f>IF(AND(N212=0.75,($P212="TRUE")),ABS('Per Diem Calc Tool'!$S212*0.75),IF($P212="TRUE",ABS('Per Diem Calc Tool'!$S212),""))</f>
      </c>
      <c r="Z212" s="170">
        <f>IF(AND(N212=0.75,($Q212="TRUE")),ABS('Per Diem Calc Tool'!$T212*0.75),IF($Q212="TRUE",ABS('Per Diem Calc Tool'!$T212),""))</f>
      </c>
    </row>
    <row r="213" spans="12:26" ht="14.25">
      <c r="L213" s="188"/>
      <c r="N213" s="235"/>
      <c r="O213" s="236"/>
      <c r="P213" s="236"/>
      <c r="Q213" s="236"/>
      <c r="R213" s="237">
        <f t="shared" si="12"/>
        <v>0</v>
      </c>
      <c r="S213" s="237">
        <f t="shared" si="13"/>
        <v>0</v>
      </c>
      <c r="T213" s="237">
        <f t="shared" si="14"/>
        <v>0</v>
      </c>
      <c r="U213" s="238" t="e">
        <f>(VLOOKUP($P$9,Per_diem_table,1)*N213)-SUM((X213,Y213,Z213))</f>
        <v>#REF!</v>
      </c>
      <c r="V213" s="237"/>
      <c r="X213" s="170">
        <f>IF(AND(N213=0.75,($O213="TRUE")),ABS('Per Diem Calc Tool'!$R213*0.75),IF($O213="TRUE",ABS('Per Diem Calc Tool'!$R213),""))</f>
      </c>
      <c r="Y213" s="170">
        <f>IF(AND(N213=0.75,($P213="TRUE")),ABS('Per Diem Calc Tool'!$S213*0.75),IF($P213="TRUE",ABS('Per Diem Calc Tool'!$S213),""))</f>
      </c>
      <c r="Z213" s="170">
        <f>IF(AND(N213=0.75,($Q213="TRUE")),ABS('Per Diem Calc Tool'!$T213*0.75),IF($Q213="TRUE",ABS('Per Diem Calc Tool'!$T213),""))</f>
      </c>
    </row>
    <row r="214" spans="12:26" ht="14.25">
      <c r="L214" s="188">
        <v>65</v>
      </c>
      <c r="M214" s="169" t="b">
        <f>+L214&lt;=$O$7</f>
        <v>0</v>
      </c>
      <c r="N214" s="235">
        <f>IF(L214=$O$7,0.75,1)</f>
        <v>1</v>
      </c>
      <c r="O214" s="236" t="str">
        <f>IF(B84="X","TRUE","FALSE")</f>
        <v>FALSE</v>
      </c>
      <c r="P214" s="236" t="str">
        <f>IF(C84="X","TRUE","FALSE")</f>
        <v>FALSE</v>
      </c>
      <c r="Q214" s="236" t="str">
        <f>IF(D84="X","TRUE","FALSE")</f>
        <v>FALSE</v>
      </c>
      <c r="R214" s="237">
        <f t="shared" si="12"/>
        <v>0</v>
      </c>
      <c r="S214" s="237">
        <f t="shared" si="13"/>
        <v>0</v>
      </c>
      <c r="T214" s="237">
        <f t="shared" si="14"/>
        <v>0</v>
      </c>
      <c r="U214" s="238" t="e">
        <f>(VLOOKUP($P$9,Per_diem_table,1)*N214)-SUM((X214,Y214,Z214))</f>
        <v>#REF!</v>
      </c>
      <c r="V214" s="237" t="e">
        <f>IF(U214&lt;5,5,U214)</f>
        <v>#REF!</v>
      </c>
      <c r="X214" s="170">
        <f>IF(AND(N214=0.75,($O214="TRUE")),ABS('Per Diem Calc Tool'!$R214*0.75),IF($O214="TRUE",ABS('Per Diem Calc Tool'!$R214),""))</f>
      </c>
      <c r="Y214" s="170">
        <f>IF(AND(N214=0.75,($P214="TRUE")),ABS('Per Diem Calc Tool'!$S214*0.75),IF($P214="TRUE",ABS('Per Diem Calc Tool'!$S214),""))</f>
      </c>
      <c r="Z214" s="170">
        <f>IF(AND(N214=0.75,($Q214="TRUE")),ABS('Per Diem Calc Tool'!$T214*0.75),IF($Q214="TRUE",ABS('Per Diem Calc Tool'!$T214),""))</f>
      </c>
    </row>
    <row r="215" spans="12:26" ht="14.25">
      <c r="L215" s="188"/>
      <c r="N215" s="235"/>
      <c r="O215" s="236"/>
      <c r="P215" s="236"/>
      <c r="Q215" s="236"/>
      <c r="R215" s="237">
        <f t="shared" si="12"/>
        <v>0</v>
      </c>
      <c r="S215" s="237">
        <f t="shared" si="13"/>
        <v>0</v>
      </c>
      <c r="T215" s="237">
        <f t="shared" si="14"/>
        <v>0</v>
      </c>
      <c r="U215" s="238" t="e">
        <f>(VLOOKUP($P$9,Per_diem_table,1)*N215)-SUM((X215,Y215,Z215))</f>
        <v>#REF!</v>
      </c>
      <c r="V215" s="237"/>
      <c r="X215" s="170">
        <f>IF(AND(N215=0.75,($O215="TRUE")),ABS('Per Diem Calc Tool'!$R215*0.75),IF($O215="TRUE",ABS('Per Diem Calc Tool'!$R215),""))</f>
      </c>
      <c r="Y215" s="170">
        <f>IF(AND(N215=0.75,($P215="TRUE")),ABS('Per Diem Calc Tool'!$S215*0.75),IF($P215="TRUE",ABS('Per Diem Calc Tool'!$S215),""))</f>
      </c>
      <c r="Z215" s="170">
        <f>IF(AND(N215=0.75,($Q215="TRUE")),ABS('Per Diem Calc Tool'!$T215*0.75),IF($Q215="TRUE",ABS('Per Diem Calc Tool'!$T215),""))</f>
      </c>
    </row>
    <row r="216" spans="12:26" ht="14.25">
      <c r="L216" s="188"/>
      <c r="N216" s="235"/>
      <c r="O216" s="236"/>
      <c r="P216" s="236"/>
      <c r="Q216" s="236"/>
      <c r="R216" s="237">
        <f t="shared" si="12"/>
        <v>0</v>
      </c>
      <c r="S216" s="237">
        <f t="shared" si="13"/>
        <v>0</v>
      </c>
      <c r="T216" s="237">
        <f t="shared" si="14"/>
        <v>0</v>
      </c>
      <c r="U216" s="238" t="e">
        <f>(VLOOKUP($P$9,Per_diem_table,1)*N216)-SUM((X216,Y216,Z216))</f>
        <v>#REF!</v>
      </c>
      <c r="V216" s="237"/>
      <c r="X216" s="170">
        <f>IF(AND(N216=0.75,($O216="TRUE")),ABS('Per Diem Calc Tool'!$R216*0.75),IF($O216="TRUE",ABS('Per Diem Calc Tool'!$R216),""))</f>
      </c>
      <c r="Y216" s="170">
        <f>IF(AND(N216=0.75,($P216="TRUE")),ABS('Per Diem Calc Tool'!$S216*0.75),IF($P216="TRUE",ABS('Per Diem Calc Tool'!$S216),""))</f>
      </c>
      <c r="Z216" s="170">
        <f>IF(AND(N216=0.75,($Q216="TRUE")),ABS('Per Diem Calc Tool'!$T216*0.75),IF($Q216="TRUE",ABS('Per Diem Calc Tool'!$T216),""))</f>
      </c>
    </row>
    <row r="217" spans="12:26" ht="14.25">
      <c r="L217" s="188">
        <v>66</v>
      </c>
      <c r="M217" s="169" t="b">
        <f>+L217&lt;=$O$7</f>
        <v>0</v>
      </c>
      <c r="N217" s="235">
        <f>IF(L217=$O$7,0.75,1)</f>
        <v>1</v>
      </c>
      <c r="O217" s="236" t="str">
        <f>IF(B85="X","TRUE","FALSE")</f>
        <v>FALSE</v>
      </c>
      <c r="P217" s="236" t="str">
        <f>IF(C85="X","TRUE","FALSE")</f>
        <v>FALSE</v>
      </c>
      <c r="Q217" s="236" t="str">
        <f>IF(D85="X","TRUE","FALSE")</f>
        <v>FALSE</v>
      </c>
      <c r="R217" s="237">
        <f t="shared" si="12"/>
        <v>0</v>
      </c>
      <c r="S217" s="237">
        <f t="shared" si="13"/>
        <v>0</v>
      </c>
      <c r="T217" s="237">
        <f t="shared" si="14"/>
        <v>0</v>
      </c>
      <c r="U217" s="238" t="e">
        <f>(VLOOKUP($P$9,Per_diem_table,1)*N217)-SUM((X217,Y217,Z217))</f>
        <v>#REF!</v>
      </c>
      <c r="V217" s="237" t="e">
        <f>IF(U217&lt;5,5,U217)</f>
        <v>#REF!</v>
      </c>
      <c r="X217" s="170">
        <f>IF(AND(N217=0.75,($O217="TRUE")),ABS('Per Diem Calc Tool'!$R217*0.75),IF($O217="TRUE",ABS('Per Diem Calc Tool'!$R217),""))</f>
      </c>
      <c r="Y217" s="170">
        <f>IF(AND(N217=0.75,($P217="TRUE")),ABS('Per Diem Calc Tool'!$S217*0.75),IF($P217="TRUE",ABS('Per Diem Calc Tool'!$S217),""))</f>
      </c>
      <c r="Z217" s="170">
        <f>IF(AND(N217=0.75,($Q217="TRUE")),ABS('Per Diem Calc Tool'!$T217*0.75),IF($Q217="TRUE",ABS('Per Diem Calc Tool'!$T217),""))</f>
      </c>
    </row>
    <row r="218" spans="12:26" ht="14.25">
      <c r="L218" s="188"/>
      <c r="N218" s="235"/>
      <c r="O218" s="236"/>
      <c r="P218" s="236"/>
      <c r="Q218" s="236"/>
      <c r="R218" s="237">
        <f t="shared" si="12"/>
        <v>0</v>
      </c>
      <c r="S218" s="237">
        <f t="shared" si="13"/>
        <v>0</v>
      </c>
      <c r="T218" s="237">
        <f t="shared" si="14"/>
        <v>0</v>
      </c>
      <c r="U218" s="238" t="e">
        <f>(VLOOKUP($P$9,Per_diem_table,1)*N218)-SUM((X218,Y218,Z218))</f>
        <v>#REF!</v>
      </c>
      <c r="V218" s="237"/>
      <c r="X218" s="170">
        <f>IF(AND(N218=0.75,($O218="TRUE")),ABS('Per Diem Calc Tool'!$R218*0.75),IF($O218="TRUE",ABS('Per Diem Calc Tool'!$R218),""))</f>
      </c>
      <c r="Y218" s="170">
        <f>IF(AND(N218=0.75,($P218="TRUE")),ABS('Per Diem Calc Tool'!$S218*0.75),IF($P218="TRUE",ABS('Per Diem Calc Tool'!$S218),""))</f>
      </c>
      <c r="Z218" s="170">
        <f>IF(AND(N218=0.75,($Q218="TRUE")),ABS('Per Diem Calc Tool'!$T218*0.75),IF($Q218="TRUE",ABS('Per Diem Calc Tool'!$T218),""))</f>
      </c>
    </row>
    <row r="219" spans="12:26" ht="14.25">
      <c r="L219" s="188"/>
      <c r="N219" s="235"/>
      <c r="O219" s="236"/>
      <c r="P219" s="236"/>
      <c r="Q219" s="236"/>
      <c r="R219" s="237">
        <f t="shared" si="12"/>
        <v>0</v>
      </c>
      <c r="S219" s="237">
        <f t="shared" si="13"/>
        <v>0</v>
      </c>
      <c r="T219" s="237">
        <f t="shared" si="14"/>
        <v>0</v>
      </c>
      <c r="U219" s="238" t="e">
        <f>(VLOOKUP($P$9,Per_diem_table,1)*N219)-SUM((X219,Y219,Z219))</f>
        <v>#REF!</v>
      </c>
      <c r="V219" s="237"/>
      <c r="X219" s="170">
        <f>IF(AND(N219=0.75,($O219="TRUE")),ABS('Per Diem Calc Tool'!$R219*0.75),IF($O219="TRUE",ABS('Per Diem Calc Tool'!$R219),""))</f>
      </c>
      <c r="Y219" s="170">
        <f>IF(AND(N219=0.75,($P219="TRUE")),ABS('Per Diem Calc Tool'!$S219*0.75),IF($P219="TRUE",ABS('Per Diem Calc Tool'!$S219),""))</f>
      </c>
      <c r="Z219" s="170">
        <f>IF(AND(N219=0.75,($Q219="TRUE")),ABS('Per Diem Calc Tool'!$T219*0.75),IF($Q219="TRUE",ABS('Per Diem Calc Tool'!$T219),""))</f>
      </c>
    </row>
    <row r="220" spans="12:26" ht="14.25">
      <c r="L220" s="188">
        <v>67</v>
      </c>
      <c r="M220" s="169" t="b">
        <f>+L220&lt;=$O$7</f>
        <v>0</v>
      </c>
      <c r="N220" s="235">
        <f>IF(L220=$O$7,0.75,1)</f>
        <v>1</v>
      </c>
      <c r="O220" s="236" t="str">
        <f>IF(B86="X","TRUE","FALSE")</f>
        <v>FALSE</v>
      </c>
      <c r="P220" s="236" t="str">
        <f>IF(C86="X","TRUE","FALSE")</f>
        <v>FALSE</v>
      </c>
      <c r="Q220" s="236" t="str">
        <f>IF(D86="X","TRUE","FALSE")</f>
        <v>FALSE</v>
      </c>
      <c r="R220" s="237">
        <f t="shared" si="12"/>
        <v>0</v>
      </c>
      <c r="S220" s="237">
        <f t="shared" si="13"/>
        <v>0</v>
      </c>
      <c r="T220" s="237">
        <f t="shared" si="14"/>
        <v>0</v>
      </c>
      <c r="U220" s="238" t="e">
        <f>(VLOOKUP($P$9,Per_diem_table,1)*N220)-SUM((X220,Y220,Z220))</f>
        <v>#REF!</v>
      </c>
      <c r="V220" s="237" t="e">
        <f>IF(U220&lt;5,5,U220)</f>
        <v>#REF!</v>
      </c>
      <c r="X220" s="170">
        <f>IF(AND(N220=0.75,($O220="TRUE")),ABS('Per Diem Calc Tool'!$R220*0.75),IF($O220="TRUE",ABS('Per Diem Calc Tool'!$R220),""))</f>
      </c>
      <c r="Y220" s="170">
        <f>IF(AND(N220=0.75,($P220="TRUE")),ABS('Per Diem Calc Tool'!$S220*0.75),IF($P220="TRUE",ABS('Per Diem Calc Tool'!$S220),""))</f>
      </c>
      <c r="Z220" s="170">
        <f>IF(AND(N220=0.75,($Q220="TRUE")),ABS('Per Diem Calc Tool'!$T220*0.75),IF($Q220="TRUE",ABS('Per Diem Calc Tool'!$T220),""))</f>
      </c>
    </row>
    <row r="221" spans="12:26" ht="14.25">
      <c r="L221" s="188"/>
      <c r="N221" s="235"/>
      <c r="O221" s="236"/>
      <c r="P221" s="236"/>
      <c r="Q221" s="236"/>
      <c r="R221" s="237">
        <f t="shared" si="12"/>
        <v>0</v>
      </c>
      <c r="S221" s="237">
        <f t="shared" si="13"/>
        <v>0</v>
      </c>
      <c r="T221" s="237">
        <f t="shared" si="14"/>
        <v>0</v>
      </c>
      <c r="U221" s="238" t="e">
        <f>(VLOOKUP($P$9,Per_diem_table,1)*N221)-SUM((X221,Y221,Z221))</f>
        <v>#REF!</v>
      </c>
      <c r="V221" s="237"/>
      <c r="X221" s="170">
        <f>IF(AND(N221=0.75,($O221="TRUE")),ABS('Per Diem Calc Tool'!$R221*0.75),IF($O221="TRUE",ABS('Per Diem Calc Tool'!$R221),""))</f>
      </c>
      <c r="Y221" s="170">
        <f>IF(AND(N221=0.75,($P221="TRUE")),ABS('Per Diem Calc Tool'!$S221*0.75),IF($P221="TRUE",ABS('Per Diem Calc Tool'!$S221),""))</f>
      </c>
      <c r="Z221" s="170">
        <f>IF(AND(N221=0.75,($Q221="TRUE")),ABS('Per Diem Calc Tool'!$T221*0.75),IF($Q221="TRUE",ABS('Per Diem Calc Tool'!$T221),""))</f>
      </c>
    </row>
    <row r="222" spans="12:26" ht="14.25">
      <c r="L222" s="188"/>
      <c r="N222" s="235"/>
      <c r="O222" s="236"/>
      <c r="P222" s="236"/>
      <c r="Q222" s="236"/>
      <c r="R222" s="237">
        <f t="shared" si="12"/>
        <v>0</v>
      </c>
      <c r="S222" s="237">
        <f t="shared" si="13"/>
        <v>0</v>
      </c>
      <c r="T222" s="237">
        <f t="shared" si="14"/>
        <v>0</v>
      </c>
      <c r="U222" s="238" t="e">
        <f>(VLOOKUP($P$9,Per_diem_table,1)*N222)-SUM((X222,Y222,Z222))</f>
        <v>#REF!</v>
      </c>
      <c r="V222" s="237"/>
      <c r="X222" s="170">
        <f>IF(AND(N222=0.75,($O222="TRUE")),ABS('Per Diem Calc Tool'!$R222*0.75),IF($O222="TRUE",ABS('Per Diem Calc Tool'!$R222),""))</f>
      </c>
      <c r="Y222" s="170">
        <f>IF(AND(N222=0.75,($P222="TRUE")),ABS('Per Diem Calc Tool'!$S222*0.75),IF($P222="TRUE",ABS('Per Diem Calc Tool'!$S222),""))</f>
      </c>
      <c r="Z222" s="170">
        <f>IF(AND(N222=0.75,($Q222="TRUE")),ABS('Per Diem Calc Tool'!$T222*0.75),IF($Q222="TRUE",ABS('Per Diem Calc Tool'!$T222),""))</f>
      </c>
    </row>
    <row r="223" spans="12:26" ht="14.25">
      <c r="L223" s="188">
        <v>68</v>
      </c>
      <c r="M223" s="169" t="b">
        <f>+L223&lt;=$O$7</f>
        <v>0</v>
      </c>
      <c r="N223" s="235">
        <f>IF(L223=$O$7,0.75,1)</f>
        <v>1</v>
      </c>
      <c r="O223" s="236" t="str">
        <f>IF(B87="X","TRUE","FALSE")</f>
        <v>FALSE</v>
      </c>
      <c r="P223" s="236" t="str">
        <f>IF(C87="X","TRUE","FALSE")</f>
        <v>FALSE</v>
      </c>
      <c r="Q223" s="236" t="str">
        <f>IF(D87="X","TRUE","FALSE")</f>
        <v>FALSE</v>
      </c>
      <c r="R223" s="237">
        <f t="shared" si="12"/>
        <v>0</v>
      </c>
      <c r="S223" s="237">
        <f t="shared" si="13"/>
        <v>0</v>
      </c>
      <c r="T223" s="237">
        <f t="shared" si="14"/>
        <v>0</v>
      </c>
      <c r="U223" s="238" t="e">
        <f>(VLOOKUP($P$9,Per_diem_table,1)*N223)-SUM((X223,Y223,Z223))</f>
        <v>#REF!</v>
      </c>
      <c r="V223" s="237" t="e">
        <f>IF(U223&lt;5,5,U223)</f>
        <v>#REF!</v>
      </c>
      <c r="X223" s="170">
        <f>IF(AND(N223=0.75,($O223="TRUE")),ABS('Per Diem Calc Tool'!$R223*0.75),IF($O223="TRUE",ABS('Per Diem Calc Tool'!$R223),""))</f>
      </c>
      <c r="Y223" s="170">
        <f>IF(AND(N223=0.75,($P223="TRUE")),ABS('Per Diem Calc Tool'!$S223*0.75),IF($P223="TRUE",ABS('Per Diem Calc Tool'!$S223),""))</f>
      </c>
      <c r="Z223" s="170">
        <f>IF(AND(N223=0.75,($Q223="TRUE")),ABS('Per Diem Calc Tool'!$T223*0.75),IF($Q223="TRUE",ABS('Per Diem Calc Tool'!$T223),""))</f>
      </c>
    </row>
    <row r="224" spans="12:26" ht="14.25">
      <c r="L224" s="188"/>
      <c r="N224" s="235"/>
      <c r="O224" s="236"/>
      <c r="P224" s="236"/>
      <c r="Q224" s="236"/>
      <c r="R224" s="237">
        <f t="shared" si="12"/>
        <v>0</v>
      </c>
      <c r="S224" s="237">
        <f t="shared" si="13"/>
        <v>0</v>
      </c>
      <c r="T224" s="237">
        <f t="shared" si="14"/>
        <v>0</v>
      </c>
      <c r="U224" s="238" t="e">
        <f>(VLOOKUP($P$9,Per_diem_table,1)*N224)-SUM((X224,Y224,Z224))</f>
        <v>#REF!</v>
      </c>
      <c r="V224" s="237"/>
      <c r="X224" s="170">
        <f>IF(AND(N224=0.75,($O224="TRUE")),ABS('Per Diem Calc Tool'!$R224*0.75),IF($O224="TRUE",ABS('Per Diem Calc Tool'!$R224),""))</f>
      </c>
      <c r="Y224" s="170">
        <f>IF(AND(N224=0.75,($P224="TRUE")),ABS('Per Diem Calc Tool'!$S224*0.75),IF($P224="TRUE",ABS('Per Diem Calc Tool'!$S224),""))</f>
      </c>
      <c r="Z224" s="170">
        <f>IF(AND(N224=0.75,($Q224="TRUE")),ABS('Per Diem Calc Tool'!$T224*0.75),IF($Q224="TRUE",ABS('Per Diem Calc Tool'!$T224),""))</f>
      </c>
    </row>
    <row r="225" spans="12:26" ht="14.25">
      <c r="L225" s="188"/>
      <c r="N225" s="235"/>
      <c r="O225" s="236"/>
      <c r="P225" s="236"/>
      <c r="Q225" s="236"/>
      <c r="R225" s="237">
        <f t="shared" si="12"/>
        <v>0</v>
      </c>
      <c r="S225" s="237">
        <f t="shared" si="13"/>
        <v>0</v>
      </c>
      <c r="T225" s="237">
        <f t="shared" si="14"/>
        <v>0</v>
      </c>
      <c r="U225" s="238" t="e">
        <f>(VLOOKUP($P$9,Per_diem_table,1)*N225)-SUM((X225,Y225,Z225))</f>
        <v>#REF!</v>
      </c>
      <c r="V225" s="237"/>
      <c r="X225" s="170">
        <f>IF(AND(N225=0.75,($O225="TRUE")),ABS('Per Diem Calc Tool'!$R225*0.75),IF($O225="TRUE",ABS('Per Diem Calc Tool'!$R225),""))</f>
      </c>
      <c r="Y225" s="170">
        <f>IF(AND(N225=0.75,($P225="TRUE")),ABS('Per Diem Calc Tool'!$S225*0.75),IF($P225="TRUE",ABS('Per Diem Calc Tool'!$S225),""))</f>
      </c>
      <c r="Z225" s="170">
        <f>IF(AND(N225=0.75,($Q225="TRUE")),ABS('Per Diem Calc Tool'!$T225*0.75),IF($Q225="TRUE",ABS('Per Diem Calc Tool'!$T225),""))</f>
      </c>
    </row>
    <row r="226" spans="12:26" ht="14.25">
      <c r="L226" s="188">
        <v>69</v>
      </c>
      <c r="M226" s="169" t="b">
        <f>+L226&lt;=$O$7</f>
        <v>0</v>
      </c>
      <c r="N226" s="235">
        <f>IF(L226=$O$7,0.75,1)</f>
        <v>1</v>
      </c>
      <c r="O226" s="236" t="str">
        <f>IF(B88="X","TRUE","FALSE")</f>
        <v>FALSE</v>
      </c>
      <c r="P226" s="236" t="str">
        <f>IF(C88="X","TRUE","FALSE")</f>
        <v>FALSE</v>
      </c>
      <c r="Q226" s="236" t="str">
        <f>IF(D88="X","TRUE","FALSE")</f>
        <v>FALSE</v>
      </c>
      <c r="R226" s="237">
        <f t="shared" si="12"/>
        <v>0</v>
      </c>
      <c r="S226" s="237">
        <f t="shared" si="13"/>
        <v>0</v>
      </c>
      <c r="T226" s="237">
        <f t="shared" si="14"/>
        <v>0</v>
      </c>
      <c r="U226" s="238" t="e">
        <f>(VLOOKUP($P$9,Per_diem_table,1)*N226)-SUM((X226,Y226,Z226))</f>
        <v>#REF!</v>
      </c>
      <c r="V226" s="237" t="e">
        <f>IF(U226&lt;5,5,U226)</f>
        <v>#REF!</v>
      </c>
      <c r="X226" s="170">
        <f>IF(AND(N226=0.75,($O226="TRUE")),ABS('Per Diem Calc Tool'!$R226*0.75),IF($O226="TRUE",ABS('Per Diem Calc Tool'!$R226),""))</f>
      </c>
      <c r="Y226" s="170">
        <f>IF(AND(N226=0.75,($P226="TRUE")),ABS('Per Diem Calc Tool'!$S226*0.75),IF($P226="TRUE",ABS('Per Diem Calc Tool'!$S226),""))</f>
      </c>
      <c r="Z226" s="170">
        <f>IF(AND(N226=0.75,($Q226="TRUE")),ABS('Per Diem Calc Tool'!$T226*0.75),IF($Q226="TRUE",ABS('Per Diem Calc Tool'!$T226),""))</f>
      </c>
    </row>
    <row r="227" spans="12:26" ht="14.25">
      <c r="L227" s="188"/>
      <c r="N227" s="235"/>
      <c r="O227" s="236"/>
      <c r="P227" s="236"/>
      <c r="Q227" s="236"/>
      <c r="R227" s="237">
        <f t="shared" si="12"/>
        <v>0</v>
      </c>
      <c r="S227" s="237">
        <f t="shared" si="13"/>
        <v>0</v>
      </c>
      <c r="T227" s="237">
        <f t="shared" si="14"/>
        <v>0</v>
      </c>
      <c r="U227" s="238" t="e">
        <f>(VLOOKUP($P$9,Per_diem_table,1)*N227)-SUM((X227,Y227,Z227))</f>
        <v>#REF!</v>
      </c>
      <c r="V227" s="237"/>
      <c r="X227" s="170">
        <f>IF(AND(N227=0.75,($O227="TRUE")),ABS('Per Diem Calc Tool'!$R227*0.75),IF($O227="TRUE",ABS('Per Diem Calc Tool'!$R227),""))</f>
      </c>
      <c r="Y227" s="170">
        <f>IF(AND(N227=0.75,($P227="TRUE")),ABS('Per Diem Calc Tool'!$S227*0.75),IF($P227="TRUE",ABS('Per Diem Calc Tool'!$S227),""))</f>
      </c>
      <c r="Z227" s="170">
        <f>IF(AND(N227=0.75,($Q227="TRUE")),ABS('Per Diem Calc Tool'!$T227*0.75),IF($Q227="TRUE",ABS('Per Diem Calc Tool'!$T227),""))</f>
      </c>
    </row>
    <row r="228" spans="12:26" ht="14.25">
      <c r="L228" s="188"/>
      <c r="N228" s="235"/>
      <c r="O228" s="236"/>
      <c r="P228" s="236"/>
      <c r="Q228" s="236"/>
      <c r="R228" s="237">
        <f t="shared" si="12"/>
        <v>0</v>
      </c>
      <c r="S228" s="237">
        <f t="shared" si="13"/>
        <v>0</v>
      </c>
      <c r="T228" s="237">
        <f t="shared" si="14"/>
        <v>0</v>
      </c>
      <c r="U228" s="238" t="e">
        <f>(VLOOKUP($P$9,Per_diem_table,1)*N228)-SUM((X228,Y228,Z228))</f>
        <v>#REF!</v>
      </c>
      <c r="V228" s="237"/>
      <c r="X228" s="170">
        <f>IF(AND(N228=0.75,($O228="TRUE")),ABS('Per Diem Calc Tool'!$R228*0.75),IF($O228="TRUE",ABS('Per Diem Calc Tool'!$R228),""))</f>
      </c>
      <c r="Y228" s="170">
        <f>IF(AND(N228=0.75,($P228="TRUE")),ABS('Per Diem Calc Tool'!$S228*0.75),IF($P228="TRUE",ABS('Per Diem Calc Tool'!$S228),""))</f>
      </c>
      <c r="Z228" s="170">
        <f>IF(AND(N228=0.75,($Q228="TRUE")),ABS('Per Diem Calc Tool'!$T228*0.75),IF($Q228="TRUE",ABS('Per Diem Calc Tool'!$T228),""))</f>
      </c>
    </row>
    <row r="229" spans="12:26" ht="14.25">
      <c r="L229" s="188">
        <v>70</v>
      </c>
      <c r="M229" s="169" t="b">
        <f>+L229&lt;=$O$7</f>
        <v>0</v>
      </c>
      <c r="N229" s="235">
        <f>IF(L229=$O$7,0.75,1)</f>
        <v>1</v>
      </c>
      <c r="O229" s="236" t="str">
        <f>IF(B89="X","TRUE","FALSE")</f>
        <v>FALSE</v>
      </c>
      <c r="P229" s="236" t="str">
        <f>IF(C89="X","TRUE","FALSE")</f>
        <v>FALSE</v>
      </c>
      <c r="Q229" s="236" t="str">
        <f>IF(D89="X","TRUE","FALSE")</f>
        <v>FALSE</v>
      </c>
      <c r="R229" s="237">
        <f t="shared" si="12"/>
        <v>0</v>
      </c>
      <c r="S229" s="237">
        <f t="shared" si="13"/>
        <v>0</v>
      </c>
      <c r="T229" s="237">
        <f t="shared" si="14"/>
        <v>0</v>
      </c>
      <c r="U229" s="238" t="e">
        <f>(VLOOKUP($P$9,Per_diem_table,1)*N229)-SUM((X229,Y229,Z229))</f>
        <v>#REF!</v>
      </c>
      <c r="V229" s="237" t="e">
        <f>IF(U229&lt;5,5,U229)</f>
        <v>#REF!</v>
      </c>
      <c r="X229" s="170">
        <f>IF(AND(N229=0.75,($O229="TRUE")),ABS('Per Diem Calc Tool'!$R229*0.75),IF($O229="TRUE",ABS('Per Diem Calc Tool'!$R229),""))</f>
      </c>
      <c r="Y229" s="170">
        <f>IF(AND(N229=0.75,($P229="TRUE")),ABS('Per Diem Calc Tool'!$S229*0.75),IF($P229="TRUE",ABS('Per Diem Calc Tool'!$S229),""))</f>
      </c>
      <c r="Z229" s="170">
        <f>IF(AND(N229=0.75,($Q229="TRUE")),ABS('Per Diem Calc Tool'!$T229*0.75),IF($Q229="TRUE",ABS('Per Diem Calc Tool'!$T229),""))</f>
      </c>
    </row>
    <row r="230" spans="12:26" ht="14.25">
      <c r="L230" s="188"/>
      <c r="N230" s="235"/>
      <c r="O230" s="236"/>
      <c r="P230" s="236"/>
      <c r="Q230" s="236"/>
      <c r="R230" s="237">
        <f t="shared" si="12"/>
        <v>0</v>
      </c>
      <c r="S230" s="237">
        <f t="shared" si="13"/>
        <v>0</v>
      </c>
      <c r="T230" s="237">
        <f t="shared" si="14"/>
        <v>0</v>
      </c>
      <c r="U230" s="238" t="e">
        <f>(VLOOKUP($P$9,Per_diem_table,1)*N230)-SUM((X230,Y230,Z230))</f>
        <v>#REF!</v>
      </c>
      <c r="V230" s="237"/>
      <c r="X230" s="170">
        <f>IF(AND(N230=0.75,($O230="TRUE")),ABS('Per Diem Calc Tool'!$R230*0.75),IF($O230="TRUE",ABS('Per Diem Calc Tool'!$R230),""))</f>
      </c>
      <c r="Y230" s="170">
        <f>IF(AND(N230=0.75,($P230="TRUE")),ABS('Per Diem Calc Tool'!$S230*0.75),IF($P230="TRUE",ABS('Per Diem Calc Tool'!$S230),""))</f>
      </c>
      <c r="Z230" s="170">
        <f>IF(AND(N230=0.75,($Q230="TRUE")),ABS('Per Diem Calc Tool'!$T230*0.75),IF($Q230="TRUE",ABS('Per Diem Calc Tool'!$T230),""))</f>
      </c>
    </row>
    <row r="231" spans="12:26" ht="14.25">
      <c r="L231" s="188"/>
      <c r="N231" s="235"/>
      <c r="O231" s="236"/>
      <c r="P231" s="236"/>
      <c r="Q231" s="236"/>
      <c r="R231" s="237">
        <f t="shared" si="12"/>
        <v>0</v>
      </c>
      <c r="S231" s="237">
        <f t="shared" si="13"/>
        <v>0</v>
      </c>
      <c r="T231" s="237">
        <f t="shared" si="14"/>
        <v>0</v>
      </c>
      <c r="U231" s="238" t="e">
        <f>(VLOOKUP($P$9,Per_diem_table,1)*N231)-SUM((X231,Y231,Z231))</f>
        <v>#REF!</v>
      </c>
      <c r="V231" s="237"/>
      <c r="X231" s="170">
        <f>IF(AND(N231=0.75,($O231="TRUE")),ABS('Per Diem Calc Tool'!$R231*0.75),IF($O231="TRUE",ABS('Per Diem Calc Tool'!$R231),""))</f>
      </c>
      <c r="Y231" s="170">
        <f>IF(AND(N231=0.75,($P231="TRUE")),ABS('Per Diem Calc Tool'!$S231*0.75),IF($P231="TRUE",ABS('Per Diem Calc Tool'!$S231),""))</f>
      </c>
      <c r="Z231" s="170">
        <f>IF(AND(N231=0.75,($Q231="TRUE")),ABS('Per Diem Calc Tool'!$T231*0.75),IF($Q231="TRUE",ABS('Per Diem Calc Tool'!$T231),""))</f>
      </c>
    </row>
    <row r="232" spans="12:26" ht="14.25">
      <c r="L232" s="188">
        <v>71</v>
      </c>
      <c r="M232" s="169" t="b">
        <f>+L232&lt;=$O$7</f>
        <v>0</v>
      </c>
      <c r="N232" s="235">
        <f>IF(L232=$O$7,0.75,1)</f>
        <v>1</v>
      </c>
      <c r="O232" s="236" t="str">
        <f>IF(B90="X","TRUE","FALSE")</f>
        <v>FALSE</v>
      </c>
      <c r="P232" s="236" t="str">
        <f>IF(C90="X","TRUE","FALSE")</f>
        <v>FALSE</v>
      </c>
      <c r="Q232" s="236" t="str">
        <f>IF(D90="X","TRUE","FALSE")</f>
        <v>FALSE</v>
      </c>
      <c r="R232" s="237">
        <f t="shared" si="12"/>
        <v>0</v>
      </c>
      <c r="S232" s="237">
        <f t="shared" si="13"/>
        <v>0</v>
      </c>
      <c r="T232" s="237">
        <f t="shared" si="14"/>
        <v>0</v>
      </c>
      <c r="U232" s="238" t="e">
        <f>(VLOOKUP($P$9,Per_diem_table,1)*N232)-SUM((X232,Y232,Z232))</f>
        <v>#REF!</v>
      </c>
      <c r="V232" s="237" t="e">
        <f>IF(U232&lt;5,5,U232)</f>
        <v>#REF!</v>
      </c>
      <c r="X232" s="170">
        <f>IF(AND(N232=0.75,($O232="TRUE")),ABS('Per Diem Calc Tool'!$R232*0.75),IF($O232="TRUE",ABS('Per Diem Calc Tool'!$R232),""))</f>
      </c>
      <c r="Y232" s="170">
        <f>IF(AND(N232=0.75,($P232="TRUE")),ABS('Per Diem Calc Tool'!$S232*0.75),IF($P232="TRUE",ABS('Per Diem Calc Tool'!$S232),""))</f>
      </c>
      <c r="Z232" s="170">
        <f>IF(AND(N232=0.75,($Q232="TRUE")),ABS('Per Diem Calc Tool'!$T232*0.75),IF($Q232="TRUE",ABS('Per Diem Calc Tool'!$T232),""))</f>
      </c>
    </row>
    <row r="233" spans="12:26" ht="14.25">
      <c r="L233" s="188"/>
      <c r="N233" s="235"/>
      <c r="O233" s="236"/>
      <c r="P233" s="236"/>
      <c r="Q233" s="236"/>
      <c r="R233" s="237">
        <f t="shared" si="12"/>
        <v>0</v>
      </c>
      <c r="S233" s="237">
        <f t="shared" si="13"/>
        <v>0</v>
      </c>
      <c r="T233" s="237">
        <f t="shared" si="14"/>
        <v>0</v>
      </c>
      <c r="U233" s="238" t="e">
        <f>(VLOOKUP($P$9,Per_diem_table,1)*N233)-SUM((X233,Y233,Z233))</f>
        <v>#REF!</v>
      </c>
      <c r="V233" s="237"/>
      <c r="X233" s="170">
        <f>IF(AND(N233=0.75,($O233="TRUE")),ABS('Per Diem Calc Tool'!$R233*0.75),IF($O233="TRUE",ABS('Per Diem Calc Tool'!$R233),""))</f>
      </c>
      <c r="Y233" s="170">
        <f>IF(AND(N233=0.75,($P233="TRUE")),ABS('Per Diem Calc Tool'!$S233*0.75),IF($P233="TRUE",ABS('Per Diem Calc Tool'!$S233),""))</f>
      </c>
      <c r="Z233" s="170">
        <f>IF(AND(N233=0.75,($Q233="TRUE")),ABS('Per Diem Calc Tool'!$T233*0.75),IF($Q233="TRUE",ABS('Per Diem Calc Tool'!$T233),""))</f>
      </c>
    </row>
    <row r="234" spans="12:26" ht="14.25">
      <c r="L234" s="188"/>
      <c r="N234" s="235"/>
      <c r="O234" s="236"/>
      <c r="P234" s="236"/>
      <c r="Q234" s="236"/>
      <c r="R234" s="237">
        <f t="shared" si="12"/>
        <v>0</v>
      </c>
      <c r="S234" s="237">
        <f t="shared" si="13"/>
        <v>0</v>
      </c>
      <c r="T234" s="237">
        <f t="shared" si="14"/>
        <v>0</v>
      </c>
      <c r="U234" s="238" t="e">
        <f>(VLOOKUP($P$9,Per_diem_table,1)*N234)-SUM((X234,Y234,Z234))</f>
        <v>#REF!</v>
      </c>
      <c r="V234" s="237"/>
      <c r="X234" s="170">
        <f>IF(AND(N234=0.75,($O234="TRUE")),ABS('Per Diem Calc Tool'!$R234*0.75),IF($O234="TRUE",ABS('Per Diem Calc Tool'!$R234),""))</f>
      </c>
      <c r="Y234" s="170">
        <f>IF(AND(N234=0.75,($P234="TRUE")),ABS('Per Diem Calc Tool'!$S234*0.75),IF($P234="TRUE",ABS('Per Diem Calc Tool'!$S234),""))</f>
      </c>
      <c r="Z234" s="170">
        <f>IF(AND(N234=0.75,($Q234="TRUE")),ABS('Per Diem Calc Tool'!$T234*0.75),IF($Q234="TRUE",ABS('Per Diem Calc Tool'!$T234),""))</f>
      </c>
    </row>
    <row r="235" spans="12:26" ht="14.25">
      <c r="L235" s="188">
        <v>72</v>
      </c>
      <c r="M235" s="169" t="b">
        <f>+L235&lt;=$O$7</f>
        <v>0</v>
      </c>
      <c r="N235" s="235">
        <f>IF(L235=$O$7,0.75,1)</f>
        <v>1</v>
      </c>
      <c r="O235" s="236" t="str">
        <f>IF(B91="X","TRUE","FALSE")</f>
        <v>FALSE</v>
      </c>
      <c r="P235" s="236" t="str">
        <f>IF(C91="X","TRUE","FALSE")</f>
        <v>FALSE</v>
      </c>
      <c r="Q235" s="236" t="str">
        <f>IF(D91="X","TRUE","FALSE")</f>
        <v>FALSE</v>
      </c>
      <c r="R235" s="237">
        <f t="shared" si="12"/>
        <v>0</v>
      </c>
      <c r="S235" s="237">
        <f t="shared" si="13"/>
        <v>0</v>
      </c>
      <c r="T235" s="237">
        <f t="shared" si="14"/>
        <v>0</v>
      </c>
      <c r="U235" s="238" t="e">
        <f>(VLOOKUP($P$9,Per_diem_table,1)*N235)-SUM((X235,Y235,Z235))</f>
        <v>#REF!</v>
      </c>
      <c r="V235" s="237" t="e">
        <f>IF(U235&lt;5,5,U235)</f>
        <v>#REF!</v>
      </c>
      <c r="X235" s="170">
        <f>IF(AND(N235=0.75,($O235="TRUE")),ABS('Per Diem Calc Tool'!$R235*0.75),IF($O235="TRUE",ABS('Per Diem Calc Tool'!$R235),""))</f>
      </c>
      <c r="Y235" s="170">
        <f>IF(AND(N235=0.75,($P235="TRUE")),ABS('Per Diem Calc Tool'!$S235*0.75),IF($P235="TRUE",ABS('Per Diem Calc Tool'!$S235),""))</f>
      </c>
      <c r="Z235" s="170">
        <f>IF(AND(N235=0.75,($Q235="TRUE")),ABS('Per Diem Calc Tool'!$T235*0.75),IF($Q235="TRUE",ABS('Per Diem Calc Tool'!$T235),""))</f>
      </c>
    </row>
    <row r="236" spans="12:26" ht="14.25">
      <c r="L236" s="188"/>
      <c r="N236" s="235"/>
      <c r="O236" s="236"/>
      <c r="P236" s="236"/>
      <c r="Q236" s="236"/>
      <c r="R236" s="237">
        <f t="shared" si="12"/>
        <v>0</v>
      </c>
      <c r="S236" s="237">
        <f t="shared" si="13"/>
        <v>0</v>
      </c>
      <c r="T236" s="237">
        <f t="shared" si="14"/>
        <v>0</v>
      </c>
      <c r="U236" s="238" t="e">
        <f>(VLOOKUP($P$9,Per_diem_table,1)*N236)-SUM((X236,Y236,Z236))</f>
        <v>#REF!</v>
      </c>
      <c r="V236" s="237"/>
      <c r="X236" s="170">
        <f>IF(AND(N236=0.75,($O236="TRUE")),ABS('Per Diem Calc Tool'!$R236*0.75),IF($O236="TRUE",ABS('Per Diem Calc Tool'!$R236),""))</f>
      </c>
      <c r="Y236" s="170">
        <f>IF(AND(N236=0.75,($P236="TRUE")),ABS('Per Diem Calc Tool'!$S236*0.75),IF($P236="TRUE",ABS('Per Diem Calc Tool'!$S236),""))</f>
      </c>
      <c r="Z236" s="170">
        <f>IF(AND(N236=0.75,($Q236="TRUE")),ABS('Per Diem Calc Tool'!$T236*0.75),IF($Q236="TRUE",ABS('Per Diem Calc Tool'!$T236),""))</f>
      </c>
    </row>
    <row r="237" spans="12:26" ht="14.25">
      <c r="L237" s="188"/>
      <c r="N237" s="235"/>
      <c r="O237" s="236"/>
      <c r="P237" s="236"/>
      <c r="Q237" s="236"/>
      <c r="R237" s="237">
        <f t="shared" si="12"/>
        <v>0</v>
      </c>
      <c r="S237" s="237">
        <f t="shared" si="13"/>
        <v>0</v>
      </c>
      <c r="T237" s="237">
        <f t="shared" si="14"/>
        <v>0</v>
      </c>
      <c r="U237" s="238" t="e">
        <f>(VLOOKUP($P$9,Per_diem_table,1)*N237)-SUM((X237,Y237,Z237))</f>
        <v>#REF!</v>
      </c>
      <c r="V237" s="237"/>
      <c r="X237" s="170">
        <f>IF(AND(N237=0.75,($O237="TRUE")),ABS('Per Diem Calc Tool'!$R237*0.75),IF($O237="TRUE",ABS('Per Diem Calc Tool'!$R237),""))</f>
      </c>
      <c r="Y237" s="170">
        <f>IF(AND(N237=0.75,($P237="TRUE")),ABS('Per Diem Calc Tool'!$S237*0.75),IF($P237="TRUE",ABS('Per Diem Calc Tool'!$S237),""))</f>
      </c>
      <c r="Z237" s="170">
        <f>IF(AND(N237=0.75,($Q237="TRUE")),ABS('Per Diem Calc Tool'!$T237*0.75),IF($Q237="TRUE",ABS('Per Diem Calc Tool'!$T237),""))</f>
      </c>
    </row>
    <row r="238" spans="12:26" ht="14.25">
      <c r="L238" s="188">
        <v>73</v>
      </c>
      <c r="M238" s="169" t="b">
        <f>+L238&lt;=$O$7</f>
        <v>0</v>
      </c>
      <c r="N238" s="235">
        <f>IF(L238=$O$7,0.75,1)</f>
        <v>1</v>
      </c>
      <c r="O238" s="236" t="str">
        <f>IF(B92="X","TRUE","FALSE")</f>
        <v>FALSE</v>
      </c>
      <c r="P238" s="236" t="str">
        <f>IF(C92="X","TRUE","FALSE")</f>
        <v>FALSE</v>
      </c>
      <c r="Q238" s="236" t="str">
        <f>IF(D92="X","TRUE","FALSE")</f>
        <v>FALSE</v>
      </c>
      <c r="R238" s="237">
        <f t="shared" si="12"/>
        <v>0</v>
      </c>
      <c r="S238" s="237">
        <f t="shared" si="13"/>
        <v>0</v>
      </c>
      <c r="T238" s="237">
        <f t="shared" si="14"/>
        <v>0</v>
      </c>
      <c r="U238" s="238" t="e">
        <f>(VLOOKUP($P$9,Per_diem_table,1)*N238)-SUM((X238,Y238,Z238))</f>
        <v>#REF!</v>
      </c>
      <c r="V238" s="237" t="e">
        <f>IF(U238&lt;5,5,U238)</f>
        <v>#REF!</v>
      </c>
      <c r="X238" s="170">
        <f>IF(AND(N238=0.75,($O238="TRUE")),ABS('Per Diem Calc Tool'!$R238*0.75),IF($O238="TRUE",ABS('Per Diem Calc Tool'!$R238),""))</f>
      </c>
      <c r="Y238" s="170">
        <f>IF(AND(N238=0.75,($P238="TRUE")),ABS('Per Diem Calc Tool'!$S238*0.75),IF($P238="TRUE",ABS('Per Diem Calc Tool'!$S238),""))</f>
      </c>
      <c r="Z238" s="170">
        <f>IF(AND(N238=0.75,($Q238="TRUE")),ABS('Per Diem Calc Tool'!$T238*0.75),IF($Q238="TRUE",ABS('Per Diem Calc Tool'!$T238),""))</f>
      </c>
    </row>
    <row r="239" spans="12:26" ht="14.25">
      <c r="L239" s="188"/>
      <c r="N239" s="235"/>
      <c r="O239" s="236"/>
      <c r="P239" s="236"/>
      <c r="Q239" s="236"/>
      <c r="R239" s="237">
        <f t="shared" si="12"/>
        <v>0</v>
      </c>
      <c r="S239" s="237">
        <f t="shared" si="13"/>
        <v>0</v>
      </c>
      <c r="T239" s="237">
        <f t="shared" si="14"/>
        <v>0</v>
      </c>
      <c r="U239" s="238" t="e">
        <f>(VLOOKUP($P$9,Per_diem_table,1)*N239)-SUM((X239,Y239,Z239))</f>
        <v>#REF!</v>
      </c>
      <c r="V239" s="237"/>
      <c r="X239" s="170">
        <f>IF(AND(N239=0.75,($O239="TRUE")),ABS('Per Diem Calc Tool'!$R239*0.75),IF($O239="TRUE",ABS('Per Diem Calc Tool'!$R239),""))</f>
      </c>
      <c r="Y239" s="170">
        <f>IF(AND(N239=0.75,($P239="TRUE")),ABS('Per Diem Calc Tool'!$S239*0.75),IF($P239="TRUE",ABS('Per Diem Calc Tool'!$S239),""))</f>
      </c>
      <c r="Z239" s="170">
        <f>IF(AND(N239=0.75,($Q239="TRUE")),ABS('Per Diem Calc Tool'!$T239*0.75),IF($Q239="TRUE",ABS('Per Diem Calc Tool'!$T239),""))</f>
      </c>
    </row>
    <row r="240" spans="12:26" ht="14.25">
      <c r="L240" s="188"/>
      <c r="N240" s="235"/>
      <c r="O240" s="236"/>
      <c r="P240" s="236"/>
      <c r="Q240" s="236"/>
      <c r="R240" s="237">
        <f t="shared" si="12"/>
        <v>0</v>
      </c>
      <c r="S240" s="237">
        <f t="shared" si="13"/>
        <v>0</v>
      </c>
      <c r="T240" s="237">
        <f t="shared" si="14"/>
        <v>0</v>
      </c>
      <c r="U240" s="238" t="e">
        <f>(VLOOKUP($P$9,Per_diem_table,1)*N240)-SUM((X240,Y240,Z240))</f>
        <v>#REF!</v>
      </c>
      <c r="V240" s="237"/>
      <c r="X240" s="170">
        <f>IF(AND(N240=0.75,($O240="TRUE")),ABS('Per Diem Calc Tool'!$R240*0.75),IF($O240="TRUE",ABS('Per Diem Calc Tool'!$R240),""))</f>
      </c>
      <c r="Y240" s="170">
        <f>IF(AND(N240=0.75,($P240="TRUE")),ABS('Per Diem Calc Tool'!$S240*0.75),IF($P240="TRUE",ABS('Per Diem Calc Tool'!$S240),""))</f>
      </c>
      <c r="Z240" s="170">
        <f>IF(AND(N240=0.75,($Q240="TRUE")),ABS('Per Diem Calc Tool'!$T240*0.75),IF($Q240="TRUE",ABS('Per Diem Calc Tool'!$T240),""))</f>
      </c>
    </row>
    <row r="241" spans="12:26" ht="14.25">
      <c r="L241" s="188">
        <v>74</v>
      </c>
      <c r="M241" s="169" t="b">
        <f>+L241&lt;=$O$7</f>
        <v>0</v>
      </c>
      <c r="N241" s="235">
        <f>IF(L241=$O$7,0.75,1)</f>
        <v>1</v>
      </c>
      <c r="O241" s="236" t="str">
        <f>IF(B93="X","TRUE","FALSE")</f>
        <v>FALSE</v>
      </c>
      <c r="P241" s="236" t="str">
        <f>IF(C93="X","TRUE","FALSE")</f>
        <v>FALSE</v>
      </c>
      <c r="Q241" s="236" t="str">
        <f>IF(D93="X","TRUE","FALSE")</f>
        <v>FALSE</v>
      </c>
      <c r="R241" s="237">
        <f t="shared" si="12"/>
        <v>0</v>
      </c>
      <c r="S241" s="237">
        <f t="shared" si="13"/>
        <v>0</v>
      </c>
      <c r="T241" s="237">
        <f t="shared" si="14"/>
        <v>0</v>
      </c>
      <c r="U241" s="238" t="e">
        <f>(VLOOKUP($P$9,Per_diem_table,1)*N241)-SUM((X241,Y241,Z241))</f>
        <v>#REF!</v>
      </c>
      <c r="V241" s="237" t="e">
        <f>IF(U241&lt;5,5,U241)</f>
        <v>#REF!</v>
      </c>
      <c r="X241" s="170">
        <f>IF(AND(N241=0.75,($O241="TRUE")),ABS('Per Diem Calc Tool'!$R241*0.75),IF($O241="TRUE",ABS('Per Diem Calc Tool'!$R241),""))</f>
      </c>
      <c r="Y241" s="170">
        <f>IF(AND(N241=0.75,($P241="TRUE")),ABS('Per Diem Calc Tool'!$S241*0.75),IF($P241="TRUE",ABS('Per Diem Calc Tool'!$S241),""))</f>
      </c>
      <c r="Z241" s="170">
        <f>IF(AND(N241=0.75,($Q241="TRUE")),ABS('Per Diem Calc Tool'!$T241*0.75),IF($Q241="TRUE",ABS('Per Diem Calc Tool'!$T241),""))</f>
      </c>
    </row>
    <row r="242" spans="12:26" ht="14.25">
      <c r="L242" s="188"/>
      <c r="N242" s="235"/>
      <c r="O242" s="236"/>
      <c r="P242" s="236"/>
      <c r="Q242" s="236"/>
      <c r="R242" s="237">
        <f t="shared" si="12"/>
        <v>0</v>
      </c>
      <c r="S242" s="237">
        <f t="shared" si="13"/>
        <v>0</v>
      </c>
      <c r="T242" s="237">
        <f t="shared" si="14"/>
        <v>0</v>
      </c>
      <c r="U242" s="238" t="e">
        <f>(VLOOKUP($P$9,Per_diem_table,1)*N242)-SUM((X242,Y242,Z242))</f>
        <v>#REF!</v>
      </c>
      <c r="V242" s="237"/>
      <c r="X242" s="170">
        <f>IF(AND(N242=0.75,($O242="TRUE")),ABS('Per Diem Calc Tool'!$R242*0.75),IF($O242="TRUE",ABS('Per Diem Calc Tool'!$R242),""))</f>
      </c>
      <c r="Y242" s="170">
        <f>IF(AND(N242=0.75,($P242="TRUE")),ABS('Per Diem Calc Tool'!$S242*0.75),IF($P242="TRUE",ABS('Per Diem Calc Tool'!$S242),""))</f>
      </c>
      <c r="Z242" s="170">
        <f>IF(AND(N242=0.75,($Q242="TRUE")),ABS('Per Diem Calc Tool'!$T242*0.75),IF($Q242="TRUE",ABS('Per Diem Calc Tool'!$T242),""))</f>
      </c>
    </row>
    <row r="243" spans="12:26" ht="14.25">
      <c r="L243" s="188"/>
      <c r="N243" s="235"/>
      <c r="O243" s="236"/>
      <c r="P243" s="236"/>
      <c r="Q243" s="236"/>
      <c r="R243" s="237">
        <f t="shared" si="12"/>
        <v>0</v>
      </c>
      <c r="S243" s="237">
        <f t="shared" si="13"/>
        <v>0</v>
      </c>
      <c r="T243" s="237">
        <f t="shared" si="14"/>
        <v>0</v>
      </c>
      <c r="U243" s="238" t="e">
        <f>(VLOOKUP($P$9,Per_diem_table,1)*N243)-SUM((X243,Y243,Z243))</f>
        <v>#REF!</v>
      </c>
      <c r="V243" s="237"/>
      <c r="X243" s="170">
        <f>IF(AND(N243=0.75,($O243="TRUE")),ABS('Per Diem Calc Tool'!$R243*0.75),IF($O243="TRUE",ABS('Per Diem Calc Tool'!$R243),""))</f>
      </c>
      <c r="Y243" s="170">
        <f>IF(AND(N243=0.75,($P243="TRUE")),ABS('Per Diem Calc Tool'!$S243*0.75),IF($P243="TRUE",ABS('Per Diem Calc Tool'!$S243),""))</f>
      </c>
      <c r="Z243" s="170">
        <f>IF(AND(N243=0.75,($Q243="TRUE")),ABS('Per Diem Calc Tool'!$T243*0.75),IF($Q243="TRUE",ABS('Per Diem Calc Tool'!$T243),""))</f>
      </c>
    </row>
    <row r="244" spans="12:26" ht="14.25">
      <c r="L244" s="188">
        <v>75</v>
      </c>
      <c r="M244" s="169" t="b">
        <f>+L244&lt;=$O$7</f>
        <v>0</v>
      </c>
      <c r="N244" s="235">
        <f>IF(L244=$O$7,0.75,1)</f>
        <v>1</v>
      </c>
      <c r="O244" s="236" t="str">
        <f>IF(B94="X","TRUE","FALSE")</f>
        <v>FALSE</v>
      </c>
      <c r="P244" s="236" t="str">
        <f>IF(C94="X","TRUE","FALSE")</f>
        <v>FALSE</v>
      </c>
      <c r="Q244" s="236" t="str">
        <f>IF(D94="X","TRUE","FALSE")</f>
        <v>FALSE</v>
      </c>
      <c r="R244" s="237">
        <f t="shared" si="12"/>
        <v>0</v>
      </c>
      <c r="S244" s="237">
        <f t="shared" si="13"/>
        <v>0</v>
      </c>
      <c r="T244" s="237">
        <f t="shared" si="14"/>
        <v>0</v>
      </c>
      <c r="U244" s="238" t="e">
        <f>(VLOOKUP($P$9,Per_diem_table,1)*N244)-SUM((X244,Y244,Z244))</f>
        <v>#REF!</v>
      </c>
      <c r="V244" s="237" t="e">
        <f>IF(U244&lt;5,5,U244)</f>
        <v>#REF!</v>
      </c>
      <c r="X244" s="170">
        <f>IF(AND(N244=0.75,($O244="TRUE")),ABS('Per Diem Calc Tool'!$R244*0.75),IF($O244="TRUE",ABS('Per Diem Calc Tool'!$R244),""))</f>
      </c>
      <c r="Y244" s="170">
        <f>IF(AND(N244=0.75,($P244="TRUE")),ABS('Per Diem Calc Tool'!$S244*0.75),IF($P244="TRUE",ABS('Per Diem Calc Tool'!$S244),""))</f>
      </c>
      <c r="Z244" s="170">
        <f>IF(AND(N244=0.75,($Q244="TRUE")),ABS('Per Diem Calc Tool'!$T244*0.75),IF($Q244="TRUE",ABS('Per Diem Calc Tool'!$T244),""))</f>
      </c>
    </row>
    <row r="245" spans="12:26" ht="14.25">
      <c r="L245" s="188"/>
      <c r="N245" s="235"/>
      <c r="O245" s="236"/>
      <c r="P245" s="236"/>
      <c r="Q245" s="236"/>
      <c r="R245" s="237">
        <f t="shared" si="12"/>
        <v>0</v>
      </c>
      <c r="S245" s="237">
        <f t="shared" si="13"/>
        <v>0</v>
      </c>
      <c r="T245" s="237">
        <f t="shared" si="14"/>
        <v>0</v>
      </c>
      <c r="U245" s="238" t="e">
        <f>(VLOOKUP($P$9,Per_diem_table,1)*N245)-SUM((X245,Y245,Z245))</f>
        <v>#REF!</v>
      </c>
      <c r="V245" s="237"/>
      <c r="X245" s="170">
        <f>IF(AND(N245=0.75,($O245="TRUE")),ABS('Per Diem Calc Tool'!$R245*0.75),IF($O245="TRUE",ABS('Per Diem Calc Tool'!$R245),""))</f>
      </c>
      <c r="Y245" s="170">
        <f>IF(AND(N245=0.75,($P245="TRUE")),ABS('Per Diem Calc Tool'!$S245*0.75),IF($P245="TRUE",ABS('Per Diem Calc Tool'!$S245),""))</f>
      </c>
      <c r="Z245" s="170">
        <f>IF(AND(N245=0.75,($Q245="TRUE")),ABS('Per Diem Calc Tool'!$T245*0.75),IF($Q245="TRUE",ABS('Per Diem Calc Tool'!$T245),""))</f>
      </c>
    </row>
    <row r="246" spans="12:26" ht="14.25">
      <c r="L246" s="188"/>
      <c r="N246" s="235"/>
      <c r="O246" s="236"/>
      <c r="P246" s="236"/>
      <c r="Q246" s="236"/>
      <c r="R246" s="237">
        <f t="shared" si="12"/>
        <v>0</v>
      </c>
      <c r="S246" s="237">
        <f t="shared" si="13"/>
        <v>0</v>
      </c>
      <c r="T246" s="237">
        <f t="shared" si="14"/>
        <v>0</v>
      </c>
      <c r="U246" s="238" t="e">
        <f>(VLOOKUP($P$9,Per_diem_table,1)*N246)-SUM((X246,Y246,Z246))</f>
        <v>#REF!</v>
      </c>
      <c r="V246" s="237"/>
      <c r="X246" s="170">
        <f>IF(AND(N246=0.75,($O246="TRUE")),ABS('Per Diem Calc Tool'!$R246*0.75),IF($O246="TRUE",ABS('Per Diem Calc Tool'!$R246),""))</f>
      </c>
      <c r="Y246" s="170">
        <f>IF(AND(N246=0.75,($P246="TRUE")),ABS('Per Diem Calc Tool'!$S246*0.75),IF($P246="TRUE",ABS('Per Diem Calc Tool'!$S246),""))</f>
      </c>
      <c r="Z246" s="170">
        <f>IF(AND(N246=0.75,($Q246="TRUE")),ABS('Per Diem Calc Tool'!$T246*0.75),IF($Q246="TRUE",ABS('Per Diem Calc Tool'!$T246),""))</f>
      </c>
    </row>
    <row r="247" spans="12:26" ht="14.25">
      <c r="L247" s="188">
        <v>76</v>
      </c>
      <c r="M247" s="169" t="b">
        <f>+L247&lt;=$O$7</f>
        <v>0</v>
      </c>
      <c r="N247" s="235">
        <f>IF(L247=$O$7,0.75,1)</f>
        <v>1</v>
      </c>
      <c r="O247" s="236" t="str">
        <f>IF(B95="X","TRUE","FALSE")</f>
        <v>FALSE</v>
      </c>
      <c r="P247" s="236" t="str">
        <f>IF(C95="X","TRUE","FALSE")</f>
        <v>FALSE</v>
      </c>
      <c r="Q247" s="236" t="str">
        <f>IF(D95="X","TRUE","FALSE")</f>
        <v>FALSE</v>
      </c>
      <c r="R247" s="237">
        <f t="shared" si="12"/>
        <v>0</v>
      </c>
      <c r="S247" s="237">
        <f t="shared" si="13"/>
        <v>0</v>
      </c>
      <c r="T247" s="237">
        <f t="shared" si="14"/>
        <v>0</v>
      </c>
      <c r="U247" s="238" t="e">
        <f>(VLOOKUP($P$9,Per_diem_table,1)*N247)-SUM((X247,Y247,Z247))</f>
        <v>#REF!</v>
      </c>
      <c r="V247" s="237" t="e">
        <f>IF(U247&lt;5,5,U247)</f>
        <v>#REF!</v>
      </c>
      <c r="X247" s="170">
        <f>IF(AND(N247=0.75,($O247="TRUE")),ABS('Per Diem Calc Tool'!$R247*0.75),IF($O247="TRUE",ABS('Per Diem Calc Tool'!$R247),""))</f>
      </c>
      <c r="Y247" s="170">
        <f>IF(AND(N247=0.75,($P247="TRUE")),ABS('Per Diem Calc Tool'!$S247*0.75),IF($P247="TRUE",ABS('Per Diem Calc Tool'!$S247),""))</f>
      </c>
      <c r="Z247" s="170">
        <f>IF(AND(N247=0.75,($Q247="TRUE")),ABS('Per Diem Calc Tool'!$T247*0.75),IF($Q247="TRUE",ABS('Per Diem Calc Tool'!$T247),""))</f>
      </c>
    </row>
    <row r="248" spans="12:26" ht="14.25">
      <c r="L248" s="188"/>
      <c r="N248" s="235"/>
      <c r="O248" s="236"/>
      <c r="P248" s="236"/>
      <c r="Q248" s="236"/>
      <c r="R248" s="237">
        <f t="shared" si="12"/>
        <v>0</v>
      </c>
      <c r="S248" s="237">
        <f t="shared" si="13"/>
        <v>0</v>
      </c>
      <c r="T248" s="237">
        <f t="shared" si="14"/>
        <v>0</v>
      </c>
      <c r="U248" s="238" t="e">
        <f>(VLOOKUP($P$9,Per_diem_table,1)*N248)-SUM((X248,Y248,Z248))</f>
        <v>#REF!</v>
      </c>
      <c r="V248" s="237"/>
      <c r="X248" s="170">
        <f>IF(AND(N248=0.75,($O248="TRUE")),ABS('Per Diem Calc Tool'!$R248*0.75),IF($O248="TRUE",ABS('Per Diem Calc Tool'!$R248),""))</f>
      </c>
      <c r="Y248" s="170">
        <f>IF(AND(N248=0.75,($P248="TRUE")),ABS('Per Diem Calc Tool'!$S248*0.75),IF($P248="TRUE",ABS('Per Diem Calc Tool'!$S248),""))</f>
      </c>
      <c r="Z248" s="170">
        <f>IF(AND(N248=0.75,($Q248="TRUE")),ABS('Per Diem Calc Tool'!$T248*0.75),IF($Q248="TRUE",ABS('Per Diem Calc Tool'!$T248),""))</f>
      </c>
    </row>
    <row r="249" spans="12:26" ht="14.25">
      <c r="L249" s="188"/>
      <c r="N249" s="235"/>
      <c r="O249" s="236"/>
      <c r="P249" s="236"/>
      <c r="Q249" s="236"/>
      <c r="R249" s="237">
        <f t="shared" si="12"/>
        <v>0</v>
      </c>
      <c r="S249" s="237">
        <f t="shared" si="13"/>
        <v>0</v>
      </c>
      <c r="T249" s="237">
        <f t="shared" si="14"/>
        <v>0</v>
      </c>
      <c r="U249" s="238" t="e">
        <f>(VLOOKUP($P$9,Per_diem_table,1)*N249)-SUM((X249,Y249,Z249))</f>
        <v>#REF!</v>
      </c>
      <c r="V249" s="237"/>
      <c r="X249" s="170">
        <f>IF(AND(N249=0.75,($O249="TRUE")),ABS('Per Diem Calc Tool'!$R249*0.75),IF($O249="TRUE",ABS('Per Diem Calc Tool'!$R249),""))</f>
      </c>
      <c r="Y249" s="170">
        <f>IF(AND(N249=0.75,($P249="TRUE")),ABS('Per Diem Calc Tool'!$S249*0.75),IF($P249="TRUE",ABS('Per Diem Calc Tool'!$S249),""))</f>
      </c>
      <c r="Z249" s="170">
        <f>IF(AND(N249=0.75,($Q249="TRUE")),ABS('Per Diem Calc Tool'!$T249*0.75),IF($Q249="TRUE",ABS('Per Diem Calc Tool'!$T249),""))</f>
      </c>
    </row>
    <row r="250" spans="12:26" ht="14.25">
      <c r="L250" s="188">
        <v>77</v>
      </c>
      <c r="M250" s="169" t="b">
        <f>+L250&lt;=$O$7</f>
        <v>0</v>
      </c>
      <c r="N250" s="235">
        <f>IF(L250=$O$7,0.75,1)</f>
        <v>1</v>
      </c>
      <c r="O250" s="236" t="str">
        <f>IF(B96="X","TRUE","FALSE")</f>
        <v>FALSE</v>
      </c>
      <c r="P250" s="236" t="str">
        <f>IF(C96="X","TRUE","FALSE")</f>
        <v>FALSE</v>
      </c>
      <c r="Q250" s="236" t="str">
        <f>IF(D96="X","TRUE","FALSE")</f>
        <v>FALSE</v>
      </c>
      <c r="R250" s="237">
        <f t="shared" si="12"/>
        <v>0</v>
      </c>
      <c r="S250" s="237">
        <f t="shared" si="13"/>
        <v>0</v>
      </c>
      <c r="T250" s="237">
        <f t="shared" si="14"/>
        <v>0</v>
      </c>
      <c r="U250" s="238" t="e">
        <f>(VLOOKUP($P$9,Per_diem_table,1)*N250)-SUM((X250,Y250,Z250))</f>
        <v>#REF!</v>
      </c>
      <c r="V250" s="237" t="e">
        <f>IF(U250&lt;5,5,U250)</f>
        <v>#REF!</v>
      </c>
      <c r="X250" s="170">
        <f>IF(AND(N250=0.75,($O250="TRUE")),ABS('Per Diem Calc Tool'!$R250*0.75),IF($O250="TRUE",ABS('Per Diem Calc Tool'!$R250),""))</f>
      </c>
      <c r="Y250" s="170">
        <f>IF(AND(N250=0.75,($P250="TRUE")),ABS('Per Diem Calc Tool'!$S250*0.75),IF($P250="TRUE",ABS('Per Diem Calc Tool'!$S250),""))</f>
      </c>
      <c r="Z250" s="170">
        <f>IF(AND(N250=0.75,($Q250="TRUE")),ABS('Per Diem Calc Tool'!$T250*0.75),IF($Q250="TRUE",ABS('Per Diem Calc Tool'!$T250),""))</f>
      </c>
    </row>
    <row r="251" spans="12:26" ht="14.25">
      <c r="L251" s="188"/>
      <c r="N251" s="235"/>
      <c r="O251" s="236"/>
      <c r="P251" s="236"/>
      <c r="Q251" s="236"/>
      <c r="R251" s="237">
        <f t="shared" si="12"/>
        <v>0</v>
      </c>
      <c r="S251" s="237">
        <f t="shared" si="13"/>
        <v>0</v>
      </c>
      <c r="T251" s="237">
        <f t="shared" si="14"/>
        <v>0</v>
      </c>
      <c r="U251" s="238" t="e">
        <f>(VLOOKUP($P$9,Per_diem_table,1)*N251)-SUM((X251,Y251,Z251))</f>
        <v>#REF!</v>
      </c>
      <c r="V251" s="237"/>
      <c r="X251" s="170">
        <f>IF(AND(N251=0.75,($O251="TRUE")),ABS('Per Diem Calc Tool'!$R251*0.75),IF($O251="TRUE",ABS('Per Diem Calc Tool'!$R251),""))</f>
      </c>
      <c r="Y251" s="170">
        <f>IF(AND(N251=0.75,($P251="TRUE")),ABS('Per Diem Calc Tool'!$S251*0.75),IF($P251="TRUE",ABS('Per Diem Calc Tool'!$S251),""))</f>
      </c>
      <c r="Z251" s="170">
        <f>IF(AND(N251=0.75,($Q251="TRUE")),ABS('Per Diem Calc Tool'!$T251*0.75),IF($Q251="TRUE",ABS('Per Diem Calc Tool'!$T251),""))</f>
      </c>
    </row>
    <row r="252" spans="12:26" ht="14.25">
      <c r="L252" s="188"/>
      <c r="N252" s="235"/>
      <c r="O252" s="236"/>
      <c r="P252" s="236"/>
      <c r="Q252" s="236"/>
      <c r="R252" s="237">
        <f t="shared" si="12"/>
        <v>0</v>
      </c>
      <c r="S252" s="237">
        <f t="shared" si="13"/>
        <v>0</v>
      </c>
      <c r="T252" s="237">
        <f t="shared" si="14"/>
        <v>0</v>
      </c>
      <c r="U252" s="238" t="e">
        <f>(VLOOKUP($P$9,Per_diem_table,1)*N252)-SUM((X252,Y252,Z252))</f>
        <v>#REF!</v>
      </c>
      <c r="V252" s="237"/>
      <c r="X252" s="170">
        <f>IF(AND(N252=0.75,($O252="TRUE")),ABS('Per Diem Calc Tool'!$R252*0.75),IF($O252="TRUE",ABS('Per Diem Calc Tool'!$R252),""))</f>
      </c>
      <c r="Y252" s="170">
        <f>IF(AND(N252=0.75,($P252="TRUE")),ABS('Per Diem Calc Tool'!$S252*0.75),IF($P252="TRUE",ABS('Per Diem Calc Tool'!$S252),""))</f>
      </c>
      <c r="Z252" s="170">
        <f>IF(AND(N252=0.75,($Q252="TRUE")),ABS('Per Diem Calc Tool'!$T252*0.75),IF($Q252="TRUE",ABS('Per Diem Calc Tool'!$T252),""))</f>
      </c>
    </row>
    <row r="253" spans="12:26" ht="14.25">
      <c r="L253" s="188">
        <v>78</v>
      </c>
      <c r="M253" s="169" t="b">
        <f>+L253&lt;=$O$7</f>
        <v>0</v>
      </c>
      <c r="N253" s="235">
        <f>IF(L253=$O$7,0.75,1)</f>
        <v>1</v>
      </c>
      <c r="O253" s="236" t="str">
        <f>IF(B97="X","TRUE","FALSE")</f>
        <v>FALSE</v>
      </c>
      <c r="P253" s="236" t="str">
        <f>IF(C97="X","TRUE","FALSE")</f>
        <v>FALSE</v>
      </c>
      <c r="Q253" s="236" t="str">
        <f>IF(D97="X","TRUE","FALSE")</f>
        <v>FALSE</v>
      </c>
      <c r="R253" s="237">
        <f t="shared" si="12"/>
        <v>0</v>
      </c>
      <c r="S253" s="237">
        <f t="shared" si="13"/>
        <v>0</v>
      </c>
      <c r="T253" s="237">
        <f t="shared" si="14"/>
        <v>0</v>
      </c>
      <c r="U253" s="238" t="e">
        <f>(VLOOKUP($P$9,Per_diem_table,1)*N253)-SUM((X253,Y253,Z253))</f>
        <v>#REF!</v>
      </c>
      <c r="V253" s="237" t="e">
        <f>IF(U253&lt;5,5,U253)</f>
        <v>#REF!</v>
      </c>
      <c r="X253" s="170">
        <f>IF(AND(N253=0.75,($O253="TRUE")),ABS('Per Diem Calc Tool'!$R253*0.75),IF($O253="TRUE",ABS('Per Diem Calc Tool'!$R253),""))</f>
      </c>
      <c r="Y253" s="170">
        <f>IF(AND(N253=0.75,($P253="TRUE")),ABS('Per Diem Calc Tool'!$S253*0.75),IF($P253="TRUE",ABS('Per Diem Calc Tool'!$S253),""))</f>
      </c>
      <c r="Z253" s="170">
        <f>IF(AND(N253=0.75,($Q253="TRUE")),ABS('Per Diem Calc Tool'!$T253*0.75),IF($Q253="TRUE",ABS('Per Diem Calc Tool'!$T253),""))</f>
      </c>
    </row>
    <row r="254" spans="12:26" ht="14.25">
      <c r="L254" s="188"/>
      <c r="N254" s="235"/>
      <c r="O254" s="236"/>
      <c r="P254" s="236"/>
      <c r="Q254" s="236"/>
      <c r="R254" s="237">
        <f t="shared" si="12"/>
        <v>0</v>
      </c>
      <c r="S254" s="237">
        <f t="shared" si="13"/>
        <v>0</v>
      </c>
      <c r="T254" s="237">
        <f t="shared" si="14"/>
        <v>0</v>
      </c>
      <c r="U254" s="238" t="e">
        <f>(VLOOKUP($P$9,Per_diem_table,1)*N254)-SUM((X254,Y254,Z254))</f>
        <v>#REF!</v>
      </c>
      <c r="V254" s="237"/>
      <c r="X254" s="170">
        <f>IF(AND(N254=0.75,($O254="TRUE")),ABS('Per Diem Calc Tool'!$R254*0.75),IF($O254="TRUE",ABS('Per Diem Calc Tool'!$R254),""))</f>
      </c>
      <c r="Y254" s="170">
        <f>IF(AND(N254=0.75,($P254="TRUE")),ABS('Per Diem Calc Tool'!$S254*0.75),IF($P254="TRUE",ABS('Per Diem Calc Tool'!$S254),""))</f>
      </c>
      <c r="Z254" s="170">
        <f>IF(AND(N254=0.75,($Q254="TRUE")),ABS('Per Diem Calc Tool'!$T254*0.75),IF($Q254="TRUE",ABS('Per Diem Calc Tool'!$T254),""))</f>
      </c>
    </row>
    <row r="255" spans="12:26" ht="14.25">
      <c r="L255" s="188"/>
      <c r="N255" s="235"/>
      <c r="O255" s="236"/>
      <c r="P255" s="236"/>
      <c r="Q255" s="236"/>
      <c r="R255" s="237">
        <f t="shared" si="12"/>
        <v>0</v>
      </c>
      <c r="S255" s="237">
        <f t="shared" si="13"/>
        <v>0</v>
      </c>
      <c r="T255" s="237">
        <f t="shared" si="14"/>
        <v>0</v>
      </c>
      <c r="U255" s="238" t="e">
        <f>(VLOOKUP($P$9,Per_diem_table,1)*N255)-SUM((X255,Y255,Z255))</f>
        <v>#REF!</v>
      </c>
      <c r="V255" s="237"/>
      <c r="X255" s="170">
        <f>IF(AND(N255=0.75,($O255="TRUE")),ABS('Per Diem Calc Tool'!$R255*0.75),IF($O255="TRUE",ABS('Per Diem Calc Tool'!$R255),""))</f>
      </c>
      <c r="Y255" s="170">
        <f>IF(AND(N255=0.75,($P255="TRUE")),ABS('Per Diem Calc Tool'!$S255*0.75),IF($P255="TRUE",ABS('Per Diem Calc Tool'!$S255),""))</f>
      </c>
      <c r="Z255" s="170">
        <f>IF(AND(N255=0.75,($Q255="TRUE")),ABS('Per Diem Calc Tool'!$T255*0.75),IF($Q255="TRUE",ABS('Per Diem Calc Tool'!$T255),""))</f>
      </c>
    </row>
    <row r="256" spans="12:26" ht="14.25">
      <c r="L256" s="188">
        <v>79</v>
      </c>
      <c r="M256" s="169" t="b">
        <f>+L256&lt;=$O$7</f>
        <v>0</v>
      </c>
      <c r="N256" s="235">
        <f>IF(L256=$O$7,0.75,1)</f>
        <v>1</v>
      </c>
      <c r="O256" s="236" t="str">
        <f>IF(B98="X","TRUE","FALSE")</f>
        <v>FALSE</v>
      </c>
      <c r="P256" s="236" t="str">
        <f>IF(C98="X","TRUE","FALSE")</f>
        <v>FALSE</v>
      </c>
      <c r="Q256" s="236" t="str">
        <f>IF(D98="X","TRUE","FALSE")</f>
        <v>FALSE</v>
      </c>
      <c r="R256" s="237">
        <f t="shared" si="12"/>
        <v>0</v>
      </c>
      <c r="S256" s="237">
        <f t="shared" si="13"/>
        <v>0</v>
      </c>
      <c r="T256" s="237">
        <f t="shared" si="14"/>
        <v>0</v>
      </c>
      <c r="U256" s="238" t="e">
        <f>(VLOOKUP($P$9,Per_diem_table,1)*N256)-SUM((X256,Y256,Z256))</f>
        <v>#REF!</v>
      </c>
      <c r="V256" s="237" t="e">
        <f>IF(U256&lt;5,5,U256)</f>
        <v>#REF!</v>
      </c>
      <c r="X256" s="170">
        <f>IF(AND(N256=0.75,($O256="TRUE")),ABS('Per Diem Calc Tool'!$R256*0.75),IF($O256="TRUE",ABS('Per Diem Calc Tool'!$R256),""))</f>
      </c>
      <c r="Y256" s="170">
        <f>IF(AND(N256=0.75,($P256="TRUE")),ABS('Per Diem Calc Tool'!$S256*0.75),IF($P256="TRUE",ABS('Per Diem Calc Tool'!$S256),""))</f>
      </c>
      <c r="Z256" s="170">
        <f>IF(AND(N256=0.75,($Q256="TRUE")),ABS('Per Diem Calc Tool'!$T256*0.75),IF($Q256="TRUE",ABS('Per Diem Calc Tool'!$T256),""))</f>
      </c>
    </row>
    <row r="257" spans="12:26" ht="14.25">
      <c r="L257" s="188"/>
      <c r="N257" s="235"/>
      <c r="O257" s="236"/>
      <c r="P257" s="236"/>
      <c r="Q257" s="236"/>
      <c r="R257" s="237">
        <f t="shared" si="12"/>
        <v>0</v>
      </c>
      <c r="S257" s="237">
        <f t="shared" si="13"/>
        <v>0</v>
      </c>
      <c r="T257" s="237">
        <f t="shared" si="14"/>
        <v>0</v>
      </c>
      <c r="U257" s="238" t="e">
        <f>(VLOOKUP($P$9,Per_diem_table,1)*N257)-SUM((X257,Y257,Z257))</f>
        <v>#REF!</v>
      </c>
      <c r="V257" s="237"/>
      <c r="X257" s="170">
        <f>IF(AND(N257=0.75,($O257="TRUE")),ABS('Per Diem Calc Tool'!$R257*0.75),IF($O257="TRUE",ABS('Per Diem Calc Tool'!$R257),""))</f>
      </c>
      <c r="Y257" s="170">
        <f>IF(AND(N257=0.75,($P257="TRUE")),ABS('Per Diem Calc Tool'!$S257*0.75),IF($P257="TRUE",ABS('Per Diem Calc Tool'!$S257),""))</f>
      </c>
      <c r="Z257" s="170">
        <f>IF(AND(N257=0.75,($Q257="TRUE")),ABS('Per Diem Calc Tool'!$T257*0.75),IF($Q257="TRUE",ABS('Per Diem Calc Tool'!$T257),""))</f>
      </c>
    </row>
    <row r="258" spans="12:26" ht="14.25">
      <c r="L258" s="188"/>
      <c r="N258" s="235"/>
      <c r="O258" s="236"/>
      <c r="P258" s="236"/>
      <c r="Q258" s="236"/>
      <c r="R258" s="237">
        <f t="shared" si="12"/>
        <v>0</v>
      </c>
      <c r="S258" s="237">
        <f t="shared" si="13"/>
        <v>0</v>
      </c>
      <c r="T258" s="237">
        <f t="shared" si="14"/>
        <v>0</v>
      </c>
      <c r="U258" s="238" t="e">
        <f>(VLOOKUP($P$9,Per_diem_table,1)*N258)-SUM((X258,Y258,Z258))</f>
        <v>#REF!</v>
      </c>
      <c r="V258" s="237"/>
      <c r="X258" s="170">
        <f>IF(AND(N258=0.75,($O258="TRUE")),ABS('Per Diem Calc Tool'!$R258*0.75),IF($O258="TRUE",ABS('Per Diem Calc Tool'!$R258),""))</f>
      </c>
      <c r="Y258" s="170">
        <f>IF(AND(N258=0.75,($P258="TRUE")),ABS('Per Diem Calc Tool'!$S258*0.75),IF($P258="TRUE",ABS('Per Diem Calc Tool'!$S258),""))</f>
      </c>
      <c r="Z258" s="170">
        <f>IF(AND(N258=0.75,($Q258="TRUE")),ABS('Per Diem Calc Tool'!$T258*0.75),IF($Q258="TRUE",ABS('Per Diem Calc Tool'!$T258),""))</f>
      </c>
    </row>
    <row r="259" spans="12:26" ht="14.25">
      <c r="L259" s="188">
        <v>80</v>
      </c>
      <c r="M259" s="169" t="b">
        <f>+L259&lt;=$O$7</f>
        <v>0</v>
      </c>
      <c r="N259" s="235">
        <f>IF(L259=$O$7,0.75,1)</f>
        <v>1</v>
      </c>
      <c r="O259" s="236" t="str">
        <f>IF(B99="X","TRUE","FALSE")</f>
        <v>FALSE</v>
      </c>
      <c r="P259" s="236" t="str">
        <f>IF(C99="X","TRUE","FALSE")</f>
        <v>FALSE</v>
      </c>
      <c r="Q259" s="236" t="str">
        <f>IF(D99="X","TRUE","FALSE")</f>
        <v>FALSE</v>
      </c>
      <c r="R259" s="237">
        <f t="shared" si="12"/>
        <v>0</v>
      </c>
      <c r="S259" s="237">
        <f t="shared" si="13"/>
        <v>0</v>
      </c>
      <c r="T259" s="237">
        <f t="shared" si="14"/>
        <v>0</v>
      </c>
      <c r="U259" s="238" t="e">
        <f>(VLOOKUP($P$9,Per_diem_table,1)*N259)-SUM((X259,Y259,Z259))</f>
        <v>#REF!</v>
      </c>
      <c r="V259" s="237" t="e">
        <f>IF(U259&lt;5,5,U259)</f>
        <v>#REF!</v>
      </c>
      <c r="X259" s="170">
        <f>IF(AND(N259=0.75,($O259="TRUE")),ABS('Per Diem Calc Tool'!$R259*0.75),IF($O259="TRUE",ABS('Per Diem Calc Tool'!$R259),""))</f>
      </c>
      <c r="Y259" s="170">
        <f>IF(AND(N259=0.75,($P259="TRUE")),ABS('Per Diem Calc Tool'!$S259*0.75),IF($P259="TRUE",ABS('Per Diem Calc Tool'!$S259),""))</f>
      </c>
      <c r="Z259" s="170">
        <f>IF(AND(N259=0.75,($Q259="TRUE")),ABS('Per Diem Calc Tool'!$T259*0.75),IF($Q259="TRUE",ABS('Per Diem Calc Tool'!$T259),""))</f>
      </c>
    </row>
    <row r="260" spans="12:26" ht="14.25">
      <c r="L260" s="188"/>
      <c r="N260" s="235"/>
      <c r="O260" s="236"/>
      <c r="P260" s="236"/>
      <c r="Q260" s="236"/>
      <c r="R260" s="237">
        <f t="shared" si="12"/>
        <v>0</v>
      </c>
      <c r="S260" s="237">
        <f t="shared" si="13"/>
        <v>0</v>
      </c>
      <c r="T260" s="237">
        <f t="shared" si="14"/>
        <v>0</v>
      </c>
      <c r="U260" s="238" t="e">
        <f>(VLOOKUP($P$9,Per_diem_table,1)*N260)-SUM((X260,Y260,Z260))</f>
        <v>#REF!</v>
      </c>
      <c r="V260" s="237"/>
      <c r="X260" s="170">
        <f>IF(AND(N260=0.75,($O260="TRUE")),ABS('Per Diem Calc Tool'!$R260*0.75),IF($O260="TRUE",ABS('Per Diem Calc Tool'!$R260),""))</f>
      </c>
      <c r="Y260" s="170">
        <f>IF(AND(N260=0.75,($P260="TRUE")),ABS('Per Diem Calc Tool'!$S260*0.75),IF($P260="TRUE",ABS('Per Diem Calc Tool'!$S260),""))</f>
      </c>
      <c r="Z260" s="170">
        <f>IF(AND(N260=0.75,($Q260="TRUE")),ABS('Per Diem Calc Tool'!$T260*0.75),IF($Q260="TRUE",ABS('Per Diem Calc Tool'!$T260),""))</f>
      </c>
    </row>
    <row r="261" spans="12:26" ht="14.25">
      <c r="L261" s="188"/>
      <c r="N261" s="235"/>
      <c r="O261" s="236"/>
      <c r="P261" s="236"/>
      <c r="Q261" s="236"/>
      <c r="R261" s="237">
        <f t="shared" si="12"/>
        <v>0</v>
      </c>
      <c r="S261" s="237">
        <f t="shared" si="13"/>
        <v>0</v>
      </c>
      <c r="T261" s="237">
        <f t="shared" si="14"/>
        <v>0</v>
      </c>
      <c r="U261" s="238" t="e">
        <f>(VLOOKUP($P$9,Per_diem_table,1)*N261)-SUM((X261,Y261,Z261))</f>
        <v>#REF!</v>
      </c>
      <c r="V261" s="237"/>
      <c r="X261" s="170">
        <f>IF(AND(N261=0.75,($O261="TRUE")),ABS('Per Diem Calc Tool'!$R261*0.75),IF($O261="TRUE",ABS('Per Diem Calc Tool'!$R261),""))</f>
      </c>
      <c r="Y261" s="170">
        <f>IF(AND(N261=0.75,($P261="TRUE")),ABS('Per Diem Calc Tool'!$S261*0.75),IF($P261="TRUE",ABS('Per Diem Calc Tool'!$S261),""))</f>
      </c>
      <c r="Z261" s="170">
        <f>IF(AND(N261=0.75,($Q261="TRUE")),ABS('Per Diem Calc Tool'!$T261*0.75),IF($Q261="TRUE",ABS('Per Diem Calc Tool'!$T261),""))</f>
      </c>
    </row>
    <row r="262" spans="12:26" ht="14.25">
      <c r="L262" s="188">
        <v>81</v>
      </c>
      <c r="M262" s="169" t="b">
        <f>+L262&lt;=$O$7</f>
        <v>0</v>
      </c>
      <c r="N262" s="235">
        <f>IF(L262=$O$7,0.75,1)</f>
        <v>1</v>
      </c>
      <c r="O262" s="236" t="str">
        <f>IF(B100="X","TRUE","FALSE")</f>
        <v>FALSE</v>
      </c>
      <c r="P262" s="236" t="str">
        <f>IF(C100="X","TRUE","FALSE")</f>
        <v>FALSE</v>
      </c>
      <c r="Q262" s="236" t="str">
        <f>IF(D100="X","TRUE","FALSE")</f>
        <v>FALSE</v>
      </c>
      <c r="R262" s="237">
        <f t="shared" si="12"/>
        <v>0</v>
      </c>
      <c r="S262" s="237">
        <f t="shared" si="13"/>
        <v>0</v>
      </c>
      <c r="T262" s="237">
        <f t="shared" si="14"/>
        <v>0</v>
      </c>
      <c r="U262" s="238" t="e">
        <f>(VLOOKUP($P$9,Per_diem_table,1)*N262)-SUM((X262,Y262,Z262))</f>
        <v>#REF!</v>
      </c>
      <c r="V262" s="237" t="e">
        <f>IF(U262&lt;5,5,U262)</f>
        <v>#REF!</v>
      </c>
      <c r="X262" s="170">
        <f>IF(AND(N262=0.75,($O262="TRUE")),ABS('Per Diem Calc Tool'!$R262*0.75),IF($O262="TRUE",ABS('Per Diem Calc Tool'!$R262),""))</f>
      </c>
      <c r="Y262" s="170">
        <f>IF(AND(N262=0.75,($P262="TRUE")),ABS('Per Diem Calc Tool'!$S262*0.75),IF($P262="TRUE",ABS('Per Diem Calc Tool'!$S262),""))</f>
      </c>
      <c r="Z262" s="170">
        <f>IF(AND(N262=0.75,($Q262="TRUE")),ABS('Per Diem Calc Tool'!$T262*0.75),IF($Q262="TRUE",ABS('Per Diem Calc Tool'!$T262),""))</f>
      </c>
    </row>
    <row r="263" spans="12:26" ht="14.25">
      <c r="L263" s="188"/>
      <c r="N263" s="235"/>
      <c r="O263" s="236"/>
      <c r="P263" s="236"/>
      <c r="Q263" s="236"/>
      <c r="R263" s="237">
        <f t="shared" si="12"/>
        <v>0</v>
      </c>
      <c r="S263" s="237">
        <f t="shared" si="13"/>
        <v>0</v>
      </c>
      <c r="T263" s="237">
        <f t="shared" si="14"/>
        <v>0</v>
      </c>
      <c r="U263" s="238" t="e">
        <f>(VLOOKUP($P$9,Per_diem_table,1)*N263)-SUM((X263,Y263,Z263))</f>
        <v>#REF!</v>
      </c>
      <c r="V263" s="237"/>
      <c r="X263" s="170">
        <f>IF(AND(N263=0.75,($O263="TRUE")),ABS('Per Diem Calc Tool'!$R263*0.75),IF($O263="TRUE",ABS('Per Diem Calc Tool'!$R263),""))</f>
      </c>
      <c r="Y263" s="170">
        <f>IF(AND(N263=0.75,($P263="TRUE")),ABS('Per Diem Calc Tool'!$S263*0.75),IF($P263="TRUE",ABS('Per Diem Calc Tool'!$S263),""))</f>
      </c>
      <c r="Z263" s="170">
        <f>IF(AND(N263=0.75,($Q263="TRUE")),ABS('Per Diem Calc Tool'!$T263*0.75),IF($Q263="TRUE",ABS('Per Diem Calc Tool'!$T263),""))</f>
      </c>
    </row>
    <row r="264" spans="12:26" ht="14.25">
      <c r="L264" s="188"/>
      <c r="N264" s="235"/>
      <c r="O264" s="236"/>
      <c r="P264" s="236"/>
      <c r="Q264" s="236"/>
      <c r="R264" s="237">
        <f t="shared" si="12"/>
        <v>0</v>
      </c>
      <c r="S264" s="237">
        <f t="shared" si="13"/>
        <v>0</v>
      </c>
      <c r="T264" s="237">
        <f t="shared" si="14"/>
        <v>0</v>
      </c>
      <c r="U264" s="238" t="e">
        <f>(VLOOKUP($P$9,Per_diem_table,1)*N264)-SUM((X264,Y264,Z264))</f>
        <v>#REF!</v>
      </c>
      <c r="V264" s="237"/>
      <c r="X264" s="170">
        <f>IF(AND(N264=0.75,($O264="TRUE")),ABS('Per Diem Calc Tool'!$R264*0.75),IF($O264="TRUE",ABS('Per Diem Calc Tool'!$R264),""))</f>
      </c>
      <c r="Y264" s="170">
        <f>IF(AND(N264=0.75,($P264="TRUE")),ABS('Per Diem Calc Tool'!$S264*0.75),IF($P264="TRUE",ABS('Per Diem Calc Tool'!$S264),""))</f>
      </c>
      <c r="Z264" s="170">
        <f>IF(AND(N264=0.75,($Q264="TRUE")),ABS('Per Diem Calc Tool'!$T264*0.75),IF($Q264="TRUE",ABS('Per Diem Calc Tool'!$T264),""))</f>
      </c>
    </row>
    <row r="265" spans="12:26" ht="14.25">
      <c r="L265" s="188">
        <v>82</v>
      </c>
      <c r="M265" s="169" t="b">
        <f>+L265&lt;=$O$7</f>
        <v>0</v>
      </c>
      <c r="N265" s="235">
        <f>IF(L265=$O$7,0.75,1)</f>
        <v>1</v>
      </c>
      <c r="O265" s="236" t="str">
        <f>IF(B101="X","TRUE","FALSE")</f>
        <v>FALSE</v>
      </c>
      <c r="P265" s="236" t="str">
        <f>IF(C101="X","TRUE","FALSE")</f>
        <v>FALSE</v>
      </c>
      <c r="Q265" s="236" t="str">
        <f>IF(D101="X","TRUE","FALSE")</f>
        <v>FALSE</v>
      </c>
      <c r="R265" s="237">
        <f t="shared" si="12"/>
        <v>0</v>
      </c>
      <c r="S265" s="237">
        <f t="shared" si="13"/>
        <v>0</v>
      </c>
      <c r="T265" s="237">
        <f t="shared" si="14"/>
        <v>0</v>
      </c>
      <c r="U265" s="238" t="e">
        <f>(VLOOKUP($P$9,Per_diem_table,1)*N265)-SUM((X265,Y265,Z265))</f>
        <v>#REF!</v>
      </c>
      <c r="V265" s="237" t="e">
        <f>IF(U265&lt;5,5,U265)</f>
        <v>#REF!</v>
      </c>
      <c r="X265" s="170">
        <f>IF(AND(N265=0.75,($O265="TRUE")),ABS('Per Diem Calc Tool'!$R265*0.75),IF($O265="TRUE",ABS('Per Diem Calc Tool'!$R265),""))</f>
      </c>
      <c r="Y265" s="170">
        <f>IF(AND(N265=0.75,($P265="TRUE")),ABS('Per Diem Calc Tool'!$S265*0.75),IF($P265="TRUE",ABS('Per Diem Calc Tool'!$S265),""))</f>
      </c>
      <c r="Z265" s="170">
        <f>IF(AND(N265=0.75,($Q265="TRUE")),ABS('Per Diem Calc Tool'!$T265*0.75),IF($Q265="TRUE",ABS('Per Diem Calc Tool'!$T265),""))</f>
      </c>
    </row>
    <row r="266" spans="12:26" ht="14.25">
      <c r="L266" s="188"/>
      <c r="N266" s="235"/>
      <c r="O266" s="236"/>
      <c r="P266" s="236"/>
      <c r="Q266" s="236"/>
      <c r="R266" s="237">
        <f t="shared" si="12"/>
        <v>0</v>
      </c>
      <c r="S266" s="237">
        <f t="shared" si="13"/>
        <v>0</v>
      </c>
      <c r="T266" s="237">
        <f t="shared" si="14"/>
        <v>0</v>
      </c>
      <c r="U266" s="238" t="e">
        <f>(VLOOKUP($P$9,Per_diem_table,1)*N266)-SUM((X266,Y266,Z266))</f>
        <v>#REF!</v>
      </c>
      <c r="V266" s="237"/>
      <c r="X266" s="170">
        <f>IF(AND(N266=0.75,($O266="TRUE")),ABS('Per Diem Calc Tool'!$R266*0.75),IF($O266="TRUE",ABS('Per Diem Calc Tool'!$R266),""))</f>
      </c>
      <c r="Y266" s="170">
        <f>IF(AND(N266=0.75,($P266="TRUE")),ABS('Per Diem Calc Tool'!$S266*0.75),IF($P266="TRUE",ABS('Per Diem Calc Tool'!$S266),""))</f>
      </c>
      <c r="Z266" s="170">
        <f>IF(AND(N266=0.75,($Q266="TRUE")),ABS('Per Diem Calc Tool'!$T266*0.75),IF($Q266="TRUE",ABS('Per Diem Calc Tool'!$T266),""))</f>
      </c>
    </row>
    <row r="267" spans="12:26" ht="14.25">
      <c r="L267" s="188"/>
      <c r="N267" s="235"/>
      <c r="O267" s="236"/>
      <c r="P267" s="236"/>
      <c r="Q267" s="236"/>
      <c r="R267" s="237">
        <f t="shared" si="12"/>
        <v>0</v>
      </c>
      <c r="S267" s="237">
        <f t="shared" si="13"/>
        <v>0</v>
      </c>
      <c r="T267" s="237">
        <f t="shared" si="14"/>
        <v>0</v>
      </c>
      <c r="U267" s="238" t="e">
        <f>(VLOOKUP($P$9,Per_diem_table,1)*N267)-SUM((X267,Y267,Z267))</f>
        <v>#REF!</v>
      </c>
      <c r="V267" s="237"/>
      <c r="X267" s="170">
        <f>IF(AND(N267=0.75,($O267="TRUE")),ABS('Per Diem Calc Tool'!$R267*0.75),IF($O267="TRUE",ABS('Per Diem Calc Tool'!$R267),""))</f>
      </c>
      <c r="Y267" s="170">
        <f>IF(AND(N267=0.75,($P267="TRUE")),ABS('Per Diem Calc Tool'!$S267*0.75),IF($P267="TRUE",ABS('Per Diem Calc Tool'!$S267),""))</f>
      </c>
      <c r="Z267" s="170">
        <f>IF(AND(N267=0.75,($Q267="TRUE")),ABS('Per Diem Calc Tool'!$T267*0.75),IF($Q267="TRUE",ABS('Per Diem Calc Tool'!$T267),""))</f>
      </c>
    </row>
    <row r="268" spans="12:26" ht="14.25">
      <c r="L268" s="188">
        <v>83</v>
      </c>
      <c r="M268" s="169" t="b">
        <f>+L268&lt;=$O$7</f>
        <v>0</v>
      </c>
      <c r="N268" s="235">
        <f>IF(L268=$O$7,0.75,1)</f>
        <v>1</v>
      </c>
      <c r="O268" s="236" t="str">
        <f>IF(B102="X","TRUE","FALSE")</f>
        <v>FALSE</v>
      </c>
      <c r="P268" s="236" t="str">
        <f>IF(C102="X","TRUE","FALSE")</f>
        <v>FALSE</v>
      </c>
      <c r="Q268" s="236" t="str">
        <f>IF(D102="X","TRUE","FALSE")</f>
        <v>FALSE</v>
      </c>
      <c r="R268" s="237">
        <f t="shared" si="12"/>
        <v>0</v>
      </c>
      <c r="S268" s="237">
        <f t="shared" si="13"/>
        <v>0</v>
      </c>
      <c r="T268" s="237">
        <f t="shared" si="14"/>
        <v>0</v>
      </c>
      <c r="U268" s="238" t="e">
        <f>(VLOOKUP($P$9,Per_diem_table,1)*N268)-SUM((X268,Y268,Z268))</f>
        <v>#REF!</v>
      </c>
      <c r="V268" s="237" t="e">
        <f>IF(U268&lt;5,5,U268)</f>
        <v>#REF!</v>
      </c>
      <c r="X268" s="170">
        <f>IF(AND(N268=0.75,($O268="TRUE")),ABS('Per Diem Calc Tool'!$R268*0.75),IF($O268="TRUE",ABS('Per Diem Calc Tool'!$R268),""))</f>
      </c>
      <c r="Y268" s="170">
        <f>IF(AND(N268=0.75,($P268="TRUE")),ABS('Per Diem Calc Tool'!$S268*0.75),IF($P268="TRUE",ABS('Per Diem Calc Tool'!$S268),""))</f>
      </c>
      <c r="Z268" s="170">
        <f>IF(AND(N268=0.75,($Q268="TRUE")),ABS('Per Diem Calc Tool'!$T268*0.75),IF($Q268="TRUE",ABS('Per Diem Calc Tool'!$T268),""))</f>
      </c>
    </row>
    <row r="269" spans="12:26" ht="14.25">
      <c r="L269" s="188"/>
      <c r="N269" s="235"/>
      <c r="O269" s="236" t="str">
        <f aca="true" t="shared" si="15" ref="O269:O276">IF(B269="X","TRUE","FALSE")</f>
        <v>FALSE</v>
      </c>
      <c r="P269" s="236"/>
      <c r="Q269" s="236"/>
      <c r="R269" s="237">
        <f t="shared" si="12"/>
        <v>0</v>
      </c>
      <c r="S269" s="237">
        <f t="shared" si="13"/>
        <v>0</v>
      </c>
      <c r="T269" s="237">
        <f t="shared" si="14"/>
        <v>0</v>
      </c>
      <c r="U269" s="238" t="e">
        <f>(VLOOKUP($P$9,Per_diem_table,1)*N269)-SUM((X269,Y269,Z269))</f>
        <v>#REF!</v>
      </c>
      <c r="V269" s="237"/>
      <c r="X269" s="170">
        <f>IF(AND(N269=0.75,($O269="TRUE")),ABS('Per Diem Calc Tool'!$R269*0.75),IF($O269="TRUE",ABS('Per Diem Calc Tool'!$R269),""))</f>
      </c>
      <c r="Y269" s="170">
        <f>IF(AND(N269=0.75,($P269="TRUE")),ABS('Per Diem Calc Tool'!$S269*0.75),IF($P269="TRUE",ABS('Per Diem Calc Tool'!$S269),""))</f>
      </c>
      <c r="Z269" s="170">
        <f>IF(AND(N269=0.75,($Q269="TRUE")),ABS('Per Diem Calc Tool'!$T269*0.75),IF($Q269="TRUE",ABS('Per Diem Calc Tool'!$T269),""))</f>
      </c>
    </row>
    <row r="270" spans="12:26" ht="14.25">
      <c r="L270" s="188"/>
      <c r="N270" s="235"/>
      <c r="O270" s="236" t="str">
        <f t="shared" si="15"/>
        <v>FALSE</v>
      </c>
      <c r="P270" s="236"/>
      <c r="Q270" s="236"/>
      <c r="R270" s="237">
        <f t="shared" si="12"/>
        <v>0</v>
      </c>
      <c r="S270" s="237">
        <f t="shared" si="13"/>
        <v>0</v>
      </c>
      <c r="T270" s="237">
        <f t="shared" si="14"/>
        <v>0</v>
      </c>
      <c r="U270" s="238" t="e">
        <f>(VLOOKUP($P$9,Per_diem_table,1)*N270)-SUM((X270,Y270,Z270))</f>
        <v>#REF!</v>
      </c>
      <c r="V270" s="237"/>
      <c r="X270" s="170">
        <f>IF(AND(N270=0.75,($O270="TRUE")),ABS('Per Diem Calc Tool'!$R270*0.75),IF($O270="TRUE",ABS('Per Diem Calc Tool'!$R270),""))</f>
      </c>
      <c r="Y270" s="170">
        <f>IF(AND(N270=0.75,($P270="TRUE")),ABS('Per Diem Calc Tool'!$S270*0.75),IF($P270="TRUE",ABS('Per Diem Calc Tool'!$S270),""))</f>
      </c>
      <c r="Z270" s="170">
        <f>IF(AND(N270=0.75,($Q270="TRUE")),ABS('Per Diem Calc Tool'!$T270*0.75),IF($Q270="TRUE",ABS('Per Diem Calc Tool'!$T270),""))</f>
      </c>
    </row>
    <row r="271" spans="12:26" ht="14.25">
      <c r="L271" s="188">
        <v>84</v>
      </c>
      <c r="M271" s="169" t="b">
        <f>+L271&lt;=$O$7</f>
        <v>0</v>
      </c>
      <c r="N271" s="235">
        <f>IF(L271=$O$7,0.75,1)</f>
        <v>1</v>
      </c>
      <c r="O271" s="236" t="str">
        <f>IF(B103="X","TRUE","FALSE")</f>
        <v>FALSE</v>
      </c>
      <c r="P271" s="236" t="str">
        <f>IF(C271="X","TRUE","FALSE")</f>
        <v>FALSE</v>
      </c>
      <c r="Q271" s="236" t="str">
        <f>IF(D271="X","TRUE","FALSE")</f>
        <v>FALSE</v>
      </c>
      <c r="R271" s="237">
        <f t="shared" si="12"/>
        <v>0</v>
      </c>
      <c r="S271" s="237">
        <f t="shared" si="13"/>
        <v>0</v>
      </c>
      <c r="T271" s="237">
        <f t="shared" si="14"/>
        <v>0</v>
      </c>
      <c r="U271" s="238" t="e">
        <f>(VLOOKUP($P$9,Per_diem_table,1)*N271)-SUM((X271,Y271,Z271))</f>
        <v>#REF!</v>
      </c>
      <c r="V271" s="237" t="e">
        <f>IF(U271&lt;5,5,U271)</f>
        <v>#REF!</v>
      </c>
      <c r="X271" s="170">
        <f>IF(AND(N271=0.75,($O271="TRUE")),ABS('Per Diem Calc Tool'!$R271*0.75),IF($O271="TRUE",ABS('Per Diem Calc Tool'!$R271),""))</f>
      </c>
      <c r="Y271" s="170">
        <f>IF(AND(N271=0.75,($P271="TRUE")),ABS('Per Diem Calc Tool'!$S271*0.75),IF($P271="TRUE",ABS('Per Diem Calc Tool'!$S271),""))</f>
      </c>
      <c r="Z271" s="170">
        <f>IF(AND(N271=0.75,($Q271="TRUE")),ABS('Per Diem Calc Tool'!$T271*0.75),IF($Q271="TRUE",ABS('Per Diem Calc Tool'!$T271),""))</f>
      </c>
    </row>
    <row r="272" spans="12:26" ht="14.25">
      <c r="L272" s="188"/>
      <c r="N272" s="235"/>
      <c r="O272" s="236" t="str">
        <f t="shared" si="15"/>
        <v>FALSE</v>
      </c>
      <c r="P272" s="236"/>
      <c r="Q272" s="236"/>
      <c r="R272" s="237">
        <f t="shared" si="12"/>
        <v>0</v>
      </c>
      <c r="S272" s="237">
        <f t="shared" si="13"/>
        <v>0</v>
      </c>
      <c r="T272" s="237">
        <f t="shared" si="14"/>
        <v>0</v>
      </c>
      <c r="U272" s="238" t="e">
        <f>(VLOOKUP($P$9,Per_diem_table,1)*N272)-SUM((X272,Y272,Z272))</f>
        <v>#REF!</v>
      </c>
      <c r="V272" s="237"/>
      <c r="X272" s="170">
        <f>IF(AND(N272=0.75,($O272="TRUE")),ABS('Per Diem Calc Tool'!$R272*0.75),IF($O272="TRUE",ABS('Per Diem Calc Tool'!$R272),""))</f>
      </c>
      <c r="Y272" s="170">
        <f>IF(AND(N272=0.75,($P272="TRUE")),ABS('Per Diem Calc Tool'!$S272*0.75),IF($P272="TRUE",ABS('Per Diem Calc Tool'!$S272),""))</f>
      </c>
      <c r="Z272" s="170">
        <f>IF(AND(N272=0.75,($Q272="TRUE")),ABS('Per Diem Calc Tool'!$T272*0.75),IF($Q272="TRUE",ABS('Per Diem Calc Tool'!$T272),""))</f>
      </c>
    </row>
    <row r="273" spans="12:26" ht="14.25">
      <c r="L273" s="188"/>
      <c r="N273" s="235"/>
      <c r="O273" s="236" t="str">
        <f t="shared" si="15"/>
        <v>FALSE</v>
      </c>
      <c r="P273" s="236"/>
      <c r="Q273" s="236"/>
      <c r="R273" s="237">
        <f t="shared" si="12"/>
        <v>0</v>
      </c>
      <c r="S273" s="237">
        <f t="shared" si="13"/>
        <v>0</v>
      </c>
      <c r="T273" s="237">
        <f t="shared" si="14"/>
        <v>0</v>
      </c>
      <c r="U273" s="238" t="e">
        <f>(VLOOKUP($P$9,Per_diem_table,1)*N273)-SUM((X273,Y273,Z273))</f>
        <v>#REF!</v>
      </c>
      <c r="V273" s="237"/>
      <c r="X273" s="170">
        <f>IF(AND(N273=0.75,($O273="TRUE")),ABS('Per Diem Calc Tool'!$R273*0.75),IF($O273="TRUE",ABS('Per Diem Calc Tool'!$R273),""))</f>
      </c>
      <c r="Y273" s="170">
        <f>IF(AND(N273=0.75,($P273="TRUE")),ABS('Per Diem Calc Tool'!$S273*0.75),IF($P273="TRUE",ABS('Per Diem Calc Tool'!$S273),""))</f>
      </c>
      <c r="Z273" s="170">
        <f>IF(AND(N273=0.75,($Q273="TRUE")),ABS('Per Diem Calc Tool'!$T273*0.75),IF($Q273="TRUE",ABS('Per Diem Calc Tool'!$T273),""))</f>
      </c>
    </row>
    <row r="274" spans="12:26" ht="14.25">
      <c r="L274" s="188">
        <v>85</v>
      </c>
      <c r="M274" s="169" t="b">
        <f>+L274&lt;=$O$7</f>
        <v>0</v>
      </c>
      <c r="N274" s="235">
        <f>IF(L274=$O$7,0.75,1)</f>
        <v>1</v>
      </c>
      <c r="O274" s="236" t="str">
        <f>IF(B104="X","TRUE","FALSE")</f>
        <v>FALSE</v>
      </c>
      <c r="P274" s="236" t="str">
        <f>IF(C272="X","TRUE","FALSE")</f>
        <v>FALSE</v>
      </c>
      <c r="Q274" s="236" t="str">
        <f>IF(D272="X","TRUE","FALSE")</f>
        <v>FALSE</v>
      </c>
      <c r="R274" s="237">
        <f t="shared" si="12"/>
        <v>0</v>
      </c>
      <c r="S274" s="237">
        <f t="shared" si="13"/>
        <v>0</v>
      </c>
      <c r="T274" s="237">
        <f t="shared" si="14"/>
        <v>0</v>
      </c>
      <c r="U274" s="238" t="e">
        <f>(VLOOKUP($P$9,Per_diem_table,1)*N274)-SUM((X274,Y274,Z274))</f>
        <v>#REF!</v>
      </c>
      <c r="V274" s="237" t="e">
        <f>IF(U274&lt;5,5,U274)</f>
        <v>#REF!</v>
      </c>
      <c r="X274" s="170">
        <f>IF(AND(N274=0.75,($O274="TRUE")),ABS('Per Diem Calc Tool'!$R274*0.75),IF($O274="TRUE",ABS('Per Diem Calc Tool'!$R274),""))</f>
      </c>
      <c r="Y274" s="170">
        <f>IF(AND(N274=0.75,($P274="TRUE")),ABS('Per Diem Calc Tool'!$S274*0.75),IF($P274="TRUE",ABS('Per Diem Calc Tool'!$S274),""))</f>
      </c>
      <c r="Z274" s="170">
        <f>IF(AND(N274=0.75,($Q274="TRUE")),ABS('Per Diem Calc Tool'!$T274*0.75),IF($Q274="TRUE",ABS('Per Diem Calc Tool'!$T274),""))</f>
      </c>
    </row>
    <row r="275" spans="12:26" ht="14.25">
      <c r="L275" s="188"/>
      <c r="N275" s="235"/>
      <c r="O275" s="236" t="str">
        <f t="shared" si="15"/>
        <v>FALSE</v>
      </c>
      <c r="P275" s="236"/>
      <c r="Q275" s="236"/>
      <c r="R275" s="237">
        <f aca="true" t="shared" si="16" ref="R275:R338">IF(O275="TRUE",-VLOOKUP($P$9,Per_diem_table,2),0)</f>
        <v>0</v>
      </c>
      <c r="S275" s="237">
        <f aca="true" t="shared" si="17" ref="S275:S338">IF(P275="TRUE",-VLOOKUP($P$9,Per_diem_table,3),0)</f>
        <v>0</v>
      </c>
      <c r="T275" s="237">
        <f aca="true" t="shared" si="18" ref="T275:T338">IF(Q275="TRUE",-VLOOKUP($P$9,Per_diem_table,4),0)</f>
        <v>0</v>
      </c>
      <c r="U275" s="238" t="e">
        <f>(VLOOKUP($P$9,Per_diem_table,1)*N275)-SUM((X275,Y275,Z275))</f>
        <v>#REF!</v>
      </c>
      <c r="V275" s="237"/>
      <c r="X275" s="170">
        <f>IF(AND(N275=0.75,($O275="TRUE")),ABS('Per Diem Calc Tool'!$R275*0.75),IF($O275="TRUE",ABS('Per Diem Calc Tool'!$R275),""))</f>
      </c>
      <c r="Y275" s="170">
        <f>IF(AND(N275=0.75,($P275="TRUE")),ABS('Per Diem Calc Tool'!$S275*0.75),IF($P275="TRUE",ABS('Per Diem Calc Tool'!$S275),""))</f>
      </c>
      <c r="Z275" s="170">
        <f>IF(AND(N275=0.75,($Q275="TRUE")),ABS('Per Diem Calc Tool'!$T275*0.75),IF($Q275="TRUE",ABS('Per Diem Calc Tool'!$T275),""))</f>
      </c>
    </row>
    <row r="276" spans="12:26" ht="14.25">
      <c r="L276" s="188"/>
      <c r="N276" s="235"/>
      <c r="O276" s="236" t="str">
        <f t="shared" si="15"/>
        <v>FALSE</v>
      </c>
      <c r="P276" s="236"/>
      <c r="Q276" s="236"/>
      <c r="R276" s="237">
        <f t="shared" si="16"/>
        <v>0</v>
      </c>
      <c r="S276" s="237">
        <f t="shared" si="17"/>
        <v>0</v>
      </c>
      <c r="T276" s="237">
        <f t="shared" si="18"/>
        <v>0</v>
      </c>
      <c r="U276" s="238" t="e">
        <f>(VLOOKUP($P$9,Per_diem_table,1)*N276)-SUM((X276,Y276,Z276))</f>
        <v>#REF!</v>
      </c>
      <c r="V276" s="237"/>
      <c r="X276" s="170">
        <f>IF(AND(N276=0.75,($O276="TRUE")),ABS('Per Diem Calc Tool'!$R276*0.75),IF($O276="TRUE",ABS('Per Diem Calc Tool'!$R276),""))</f>
      </c>
      <c r="Y276" s="170">
        <f>IF(AND(N276=0.75,($P276="TRUE")),ABS('Per Diem Calc Tool'!$S276*0.75),IF($P276="TRUE",ABS('Per Diem Calc Tool'!$S276),""))</f>
      </c>
      <c r="Z276" s="170">
        <f>IF(AND(N276=0.75,($Q276="TRUE")),ABS('Per Diem Calc Tool'!$T276*0.75),IF($Q276="TRUE",ABS('Per Diem Calc Tool'!$T276),""))</f>
      </c>
    </row>
    <row r="277" spans="12:26" ht="14.25">
      <c r="L277" s="188">
        <v>86</v>
      </c>
      <c r="M277" s="169" t="b">
        <f>+L277&lt;=$O$7</f>
        <v>0</v>
      </c>
      <c r="N277" s="235">
        <f>IF(L277=$O$7,0.75,1)</f>
        <v>1</v>
      </c>
      <c r="O277" s="236" t="str">
        <f>IF(B105="X","TRUE","FALSE")</f>
        <v>FALSE</v>
      </c>
      <c r="P277" s="236" t="str">
        <f>IF(C273="X","TRUE","FALSE")</f>
        <v>FALSE</v>
      </c>
      <c r="Q277" s="236" t="str">
        <f>IF(D273="X","TRUE","FALSE")</f>
        <v>FALSE</v>
      </c>
      <c r="R277" s="237">
        <f t="shared" si="16"/>
        <v>0</v>
      </c>
      <c r="S277" s="237">
        <f t="shared" si="17"/>
        <v>0</v>
      </c>
      <c r="T277" s="237">
        <f t="shared" si="18"/>
        <v>0</v>
      </c>
      <c r="U277" s="238" t="e">
        <f>(VLOOKUP($P$9,Per_diem_table,1)*N277)-SUM((X277,Y277,Z277))</f>
        <v>#REF!</v>
      </c>
      <c r="V277" s="237" t="e">
        <f>IF(U277&lt;5,5,U277)</f>
        <v>#REF!</v>
      </c>
      <c r="X277" s="170">
        <f>IF(AND(N277=0.75,($O277="TRUE")),ABS('Per Diem Calc Tool'!$R277*0.75),IF($O277="TRUE",ABS('Per Diem Calc Tool'!$R277),""))</f>
      </c>
      <c r="Y277" s="170">
        <f>IF(AND(N277=0.75,($P277="TRUE")),ABS('Per Diem Calc Tool'!$S277*0.75),IF($P277="TRUE",ABS('Per Diem Calc Tool'!$S277),""))</f>
      </c>
      <c r="Z277" s="170">
        <f>IF(AND(N277=0.75,($Q277="TRUE")),ABS('Per Diem Calc Tool'!$T277*0.75),IF($Q277="TRUE",ABS('Per Diem Calc Tool'!$T277),""))</f>
      </c>
    </row>
    <row r="278" spans="12:26" ht="14.25">
      <c r="L278" s="188"/>
      <c r="N278" s="235"/>
      <c r="O278" s="236" t="str">
        <f aca="true" t="shared" si="19" ref="O278:O341">IF(B278="X","TRUE","FALSE")</f>
        <v>FALSE</v>
      </c>
      <c r="P278" s="236"/>
      <c r="Q278" s="236"/>
      <c r="R278" s="237">
        <f t="shared" si="16"/>
        <v>0</v>
      </c>
      <c r="S278" s="237">
        <f t="shared" si="17"/>
        <v>0</v>
      </c>
      <c r="T278" s="237">
        <f t="shared" si="18"/>
        <v>0</v>
      </c>
      <c r="U278" s="238" t="e">
        <f>(VLOOKUP($P$9,Per_diem_table,1)*N278)-SUM((X278,Y278,Z278))</f>
        <v>#REF!</v>
      </c>
      <c r="V278" s="237"/>
      <c r="X278" s="170">
        <f>IF(AND(N278=0.75,($O278="TRUE")),ABS('Per Diem Calc Tool'!$R278*0.75),IF($O278="TRUE",ABS('Per Diem Calc Tool'!$R278),""))</f>
      </c>
      <c r="Y278" s="170">
        <f>IF(AND(N278=0.75,($P278="TRUE")),ABS('Per Diem Calc Tool'!$S278*0.75),IF($P278="TRUE",ABS('Per Diem Calc Tool'!$S278),""))</f>
      </c>
      <c r="Z278" s="170">
        <f>IF(AND(N278=0.75,($Q278="TRUE")),ABS('Per Diem Calc Tool'!$T278*0.75),IF($Q278="TRUE",ABS('Per Diem Calc Tool'!$T278),""))</f>
      </c>
    </row>
    <row r="279" spans="12:26" ht="14.25">
      <c r="L279" s="188"/>
      <c r="N279" s="235"/>
      <c r="O279" s="236" t="str">
        <f t="shared" si="19"/>
        <v>FALSE</v>
      </c>
      <c r="P279" s="236"/>
      <c r="Q279" s="236"/>
      <c r="R279" s="237">
        <f t="shared" si="16"/>
        <v>0</v>
      </c>
      <c r="S279" s="237">
        <f t="shared" si="17"/>
        <v>0</v>
      </c>
      <c r="T279" s="237">
        <f t="shared" si="18"/>
        <v>0</v>
      </c>
      <c r="U279" s="238" t="e">
        <f>(VLOOKUP($P$9,Per_diem_table,1)*N279)-SUM((X279,Y279,Z279))</f>
        <v>#REF!</v>
      </c>
      <c r="V279" s="237"/>
      <c r="X279" s="170">
        <f>IF(AND(N279=0.75,($O279="TRUE")),ABS('Per Diem Calc Tool'!$R279*0.75),IF($O279="TRUE",ABS('Per Diem Calc Tool'!$R279),""))</f>
      </c>
      <c r="Y279" s="170">
        <f>IF(AND(N279=0.75,($P279="TRUE")),ABS('Per Diem Calc Tool'!$S279*0.75),IF($P279="TRUE",ABS('Per Diem Calc Tool'!$S279),""))</f>
      </c>
      <c r="Z279" s="170">
        <f>IF(AND(N279=0.75,($Q279="TRUE")),ABS('Per Diem Calc Tool'!$T279*0.75),IF($Q279="TRUE",ABS('Per Diem Calc Tool'!$T279),""))</f>
      </c>
    </row>
    <row r="280" spans="12:26" ht="14.25">
      <c r="L280" s="188">
        <v>87</v>
      </c>
      <c r="M280" s="169" t="b">
        <f>+L280&lt;=$O$7</f>
        <v>0</v>
      </c>
      <c r="N280" s="235">
        <f>IF(L280=$O$7,0.75,1)</f>
        <v>1</v>
      </c>
      <c r="O280" s="236" t="str">
        <f>IF(B106="X","TRUE","FALSE")</f>
        <v>FALSE</v>
      </c>
      <c r="P280" s="236" t="str">
        <f>IF(C280="X","TRUE","FALSE")</f>
        <v>FALSE</v>
      </c>
      <c r="Q280" s="236" t="str">
        <f>IF(D280="X","TRUE","FALSE")</f>
        <v>FALSE</v>
      </c>
      <c r="R280" s="237">
        <f t="shared" si="16"/>
        <v>0</v>
      </c>
      <c r="S280" s="237">
        <f t="shared" si="17"/>
        <v>0</v>
      </c>
      <c r="T280" s="237">
        <f t="shared" si="18"/>
        <v>0</v>
      </c>
      <c r="U280" s="238" t="e">
        <f>(VLOOKUP($P$9,Per_diem_table,1)*N280)-SUM((X280,Y280,Z280))</f>
        <v>#REF!</v>
      </c>
      <c r="V280" s="237" t="e">
        <f>IF(U280&lt;5,5,U280)</f>
        <v>#REF!</v>
      </c>
      <c r="X280" s="170">
        <f>IF(AND(N280=0.75,($O280="TRUE")),ABS('Per Diem Calc Tool'!$R280*0.75),IF($O280="TRUE",ABS('Per Diem Calc Tool'!$R280),""))</f>
      </c>
      <c r="Y280" s="170">
        <f>IF(AND(N280=0.75,($P280="TRUE")),ABS('Per Diem Calc Tool'!$S280*0.75),IF($P280="TRUE",ABS('Per Diem Calc Tool'!$S280),""))</f>
      </c>
      <c r="Z280" s="170">
        <f>IF(AND(N280=0.75,($Q280="TRUE")),ABS('Per Diem Calc Tool'!$T280*0.75),IF($Q280="TRUE",ABS('Per Diem Calc Tool'!$T280),""))</f>
      </c>
    </row>
    <row r="281" spans="12:26" ht="14.25">
      <c r="L281" s="188"/>
      <c r="N281" s="235"/>
      <c r="O281" s="236" t="str">
        <f t="shared" si="19"/>
        <v>FALSE</v>
      </c>
      <c r="P281" s="236"/>
      <c r="Q281" s="236"/>
      <c r="R281" s="237">
        <f t="shared" si="16"/>
        <v>0</v>
      </c>
      <c r="S281" s="237">
        <f t="shared" si="17"/>
        <v>0</v>
      </c>
      <c r="T281" s="237">
        <f t="shared" si="18"/>
        <v>0</v>
      </c>
      <c r="U281" s="238" t="e">
        <f>(VLOOKUP($P$9,Per_diem_table,1)*N281)-SUM((X281,Y281,Z281))</f>
        <v>#REF!</v>
      </c>
      <c r="V281" s="237"/>
      <c r="X281" s="170">
        <f>IF(AND(N281=0.75,($O281="TRUE")),ABS('Per Diem Calc Tool'!$R281*0.75),IF($O281="TRUE",ABS('Per Diem Calc Tool'!$R281),""))</f>
      </c>
      <c r="Y281" s="170">
        <f>IF(AND(N281=0.75,($P281="TRUE")),ABS('Per Diem Calc Tool'!$S281*0.75),IF($P281="TRUE",ABS('Per Diem Calc Tool'!$S281),""))</f>
      </c>
      <c r="Z281" s="170">
        <f>IF(AND(N281=0.75,($Q281="TRUE")),ABS('Per Diem Calc Tool'!$T281*0.75),IF($Q281="TRUE",ABS('Per Diem Calc Tool'!$T281),""))</f>
      </c>
    </row>
    <row r="282" spans="12:26" ht="14.25">
      <c r="L282" s="188"/>
      <c r="N282" s="235"/>
      <c r="O282" s="236" t="str">
        <f t="shared" si="19"/>
        <v>FALSE</v>
      </c>
      <c r="P282" s="236"/>
      <c r="Q282" s="236"/>
      <c r="R282" s="237">
        <f t="shared" si="16"/>
        <v>0</v>
      </c>
      <c r="S282" s="237">
        <f t="shared" si="17"/>
        <v>0</v>
      </c>
      <c r="T282" s="237">
        <f t="shared" si="18"/>
        <v>0</v>
      </c>
      <c r="U282" s="238" t="e">
        <f>(VLOOKUP($P$9,Per_diem_table,1)*N282)-SUM((X282,Y282,Z282))</f>
        <v>#REF!</v>
      </c>
      <c r="V282" s="237"/>
      <c r="X282" s="170">
        <f>IF(AND(N282=0.75,($O282="TRUE")),ABS('Per Diem Calc Tool'!$R282*0.75),IF($O282="TRUE",ABS('Per Diem Calc Tool'!$R282),""))</f>
      </c>
      <c r="Y282" s="170">
        <f>IF(AND(N282=0.75,($P282="TRUE")),ABS('Per Diem Calc Tool'!$S282*0.75),IF($P282="TRUE",ABS('Per Diem Calc Tool'!$S282),""))</f>
      </c>
      <c r="Z282" s="170">
        <f>IF(AND(N282=0.75,($Q282="TRUE")),ABS('Per Diem Calc Tool'!$T282*0.75),IF($Q282="TRUE",ABS('Per Diem Calc Tool'!$T282),""))</f>
      </c>
    </row>
    <row r="283" spans="12:26" ht="14.25">
      <c r="L283" s="188">
        <v>88</v>
      </c>
      <c r="M283" s="169" t="b">
        <f>+L283&lt;=$O$7</f>
        <v>0</v>
      </c>
      <c r="N283" s="235">
        <f>IF(L283=$O$7,0.75,1)</f>
        <v>1</v>
      </c>
      <c r="O283" s="236" t="str">
        <f>IF(B107="X","TRUE","FALSE")</f>
        <v>FALSE</v>
      </c>
      <c r="P283" s="236" t="str">
        <f>IF(C281="X","TRUE","FALSE")</f>
        <v>FALSE</v>
      </c>
      <c r="Q283" s="236" t="str">
        <f>IF(D281="X","TRUE","FALSE")</f>
        <v>FALSE</v>
      </c>
      <c r="R283" s="237">
        <f t="shared" si="16"/>
        <v>0</v>
      </c>
      <c r="S283" s="237">
        <f t="shared" si="17"/>
        <v>0</v>
      </c>
      <c r="T283" s="237">
        <f t="shared" si="18"/>
        <v>0</v>
      </c>
      <c r="U283" s="238" t="e">
        <f>(VLOOKUP($P$9,Per_diem_table,1)*N283)-SUM((X283,Y283,Z283))</f>
        <v>#REF!</v>
      </c>
      <c r="V283" s="237" t="e">
        <f>IF(U283&lt;5,5,U283)</f>
        <v>#REF!</v>
      </c>
      <c r="X283" s="170">
        <f>IF(AND(N283=0.75,($O283="TRUE")),ABS('Per Diem Calc Tool'!$R283*0.75),IF($O283="TRUE",ABS('Per Diem Calc Tool'!$R283),""))</f>
      </c>
      <c r="Y283" s="170">
        <f>IF(AND(N283=0.75,($P283="TRUE")),ABS('Per Diem Calc Tool'!$S283*0.75),IF($P283="TRUE",ABS('Per Diem Calc Tool'!$S283),""))</f>
      </c>
      <c r="Z283" s="170">
        <f>IF(AND(N283=0.75,($Q283="TRUE")),ABS('Per Diem Calc Tool'!$T283*0.75),IF($Q283="TRUE",ABS('Per Diem Calc Tool'!$T283),""))</f>
      </c>
    </row>
    <row r="284" spans="12:26" ht="14.25">
      <c r="L284" s="188"/>
      <c r="N284" s="235"/>
      <c r="O284" s="236" t="str">
        <f t="shared" si="19"/>
        <v>FALSE</v>
      </c>
      <c r="P284" s="236"/>
      <c r="Q284" s="236"/>
      <c r="R284" s="237">
        <f t="shared" si="16"/>
        <v>0</v>
      </c>
      <c r="S284" s="237">
        <f t="shared" si="17"/>
        <v>0</v>
      </c>
      <c r="T284" s="237">
        <f t="shared" si="18"/>
        <v>0</v>
      </c>
      <c r="U284" s="238" t="e">
        <f>(VLOOKUP($P$9,Per_diem_table,1)*N284)-SUM((X284,Y284,Z284))</f>
        <v>#REF!</v>
      </c>
      <c r="V284" s="237"/>
      <c r="X284" s="170">
        <f>IF(AND(N284=0.75,($O284="TRUE")),ABS('Per Diem Calc Tool'!$R284*0.75),IF($O284="TRUE",ABS('Per Diem Calc Tool'!$R284),""))</f>
      </c>
      <c r="Y284" s="170">
        <f>IF(AND(N284=0.75,($P284="TRUE")),ABS('Per Diem Calc Tool'!$S284*0.75),IF($P284="TRUE",ABS('Per Diem Calc Tool'!$S284),""))</f>
      </c>
      <c r="Z284" s="170">
        <f>IF(AND(N284=0.75,($Q284="TRUE")),ABS('Per Diem Calc Tool'!$T284*0.75),IF($Q284="TRUE",ABS('Per Diem Calc Tool'!$T284),""))</f>
      </c>
    </row>
    <row r="285" spans="12:26" ht="14.25">
      <c r="L285" s="188"/>
      <c r="N285" s="235"/>
      <c r="O285" s="236" t="str">
        <f t="shared" si="19"/>
        <v>FALSE</v>
      </c>
      <c r="P285" s="236"/>
      <c r="Q285" s="236"/>
      <c r="R285" s="237">
        <f t="shared" si="16"/>
        <v>0</v>
      </c>
      <c r="S285" s="237">
        <f t="shared" si="17"/>
        <v>0</v>
      </c>
      <c r="T285" s="237">
        <f t="shared" si="18"/>
        <v>0</v>
      </c>
      <c r="U285" s="238" t="e">
        <f>(VLOOKUP($P$9,Per_diem_table,1)*N285)-SUM((X285,Y285,Z285))</f>
        <v>#REF!</v>
      </c>
      <c r="V285" s="237"/>
      <c r="X285" s="170">
        <f>IF(AND(N285=0.75,($O285="TRUE")),ABS('Per Diem Calc Tool'!$R285*0.75),IF($O285="TRUE",ABS('Per Diem Calc Tool'!$R285),""))</f>
      </c>
      <c r="Y285" s="170">
        <f>IF(AND(N285=0.75,($P285="TRUE")),ABS('Per Diem Calc Tool'!$S285*0.75),IF($P285="TRUE",ABS('Per Diem Calc Tool'!$S285),""))</f>
      </c>
      <c r="Z285" s="170">
        <f>IF(AND(N285=0.75,($Q285="TRUE")),ABS('Per Diem Calc Tool'!$T285*0.75),IF($Q285="TRUE",ABS('Per Diem Calc Tool'!$T285),""))</f>
      </c>
    </row>
    <row r="286" spans="12:26" ht="14.25">
      <c r="L286" s="188">
        <v>89</v>
      </c>
      <c r="M286" s="169" t="b">
        <f>+L286&lt;=$O$7</f>
        <v>0</v>
      </c>
      <c r="N286" s="235">
        <f>IF(L286=$O$7,0.75,1)</f>
        <v>1</v>
      </c>
      <c r="O286" s="236" t="str">
        <f>IF(B108="X","TRUE","FALSE")</f>
        <v>FALSE</v>
      </c>
      <c r="P286" s="236" t="str">
        <f>IF(C282="X","TRUE","FALSE")</f>
        <v>FALSE</v>
      </c>
      <c r="Q286" s="236" t="str">
        <f>IF(D282="X","TRUE","FALSE")</f>
        <v>FALSE</v>
      </c>
      <c r="R286" s="237">
        <f t="shared" si="16"/>
        <v>0</v>
      </c>
      <c r="S286" s="237">
        <f t="shared" si="17"/>
        <v>0</v>
      </c>
      <c r="T286" s="237">
        <f t="shared" si="18"/>
        <v>0</v>
      </c>
      <c r="U286" s="238" t="e">
        <f>(VLOOKUP($P$9,Per_diem_table,1)*N286)-SUM((X286,Y286,Z286))</f>
        <v>#REF!</v>
      </c>
      <c r="V286" s="237" t="e">
        <f>IF(U286&lt;5,5,U286)</f>
        <v>#REF!</v>
      </c>
      <c r="X286" s="170">
        <f>IF(AND(N286=0.75,($O286="TRUE")),ABS('Per Diem Calc Tool'!$R286*0.75),IF($O286="TRUE",ABS('Per Diem Calc Tool'!$R286),""))</f>
      </c>
      <c r="Y286" s="170">
        <f>IF(AND(N286=0.75,($P286="TRUE")),ABS('Per Diem Calc Tool'!$S286*0.75),IF($P286="TRUE",ABS('Per Diem Calc Tool'!$S286),""))</f>
      </c>
      <c r="Z286" s="170">
        <f>IF(AND(N286=0.75,($Q286="TRUE")),ABS('Per Diem Calc Tool'!$T286*0.75),IF($Q286="TRUE",ABS('Per Diem Calc Tool'!$T286),""))</f>
      </c>
    </row>
    <row r="287" spans="12:26" ht="14.25">
      <c r="L287" s="188"/>
      <c r="N287" s="235"/>
      <c r="O287" s="236" t="str">
        <f t="shared" si="19"/>
        <v>FALSE</v>
      </c>
      <c r="P287" s="236"/>
      <c r="Q287" s="236"/>
      <c r="R287" s="237">
        <f t="shared" si="16"/>
        <v>0</v>
      </c>
      <c r="S287" s="237">
        <f t="shared" si="17"/>
        <v>0</v>
      </c>
      <c r="T287" s="237">
        <f t="shared" si="18"/>
        <v>0</v>
      </c>
      <c r="U287" s="238" t="e">
        <f>(VLOOKUP($P$9,Per_diem_table,1)*N287)-SUM((X287,Y287,Z287))</f>
        <v>#REF!</v>
      </c>
      <c r="V287" s="237"/>
      <c r="X287" s="170">
        <f>IF(AND(N287=0.75,($O287="TRUE")),ABS('Per Diem Calc Tool'!$R287*0.75),IF($O287="TRUE",ABS('Per Diem Calc Tool'!$R287),""))</f>
      </c>
      <c r="Y287" s="170">
        <f>IF(AND(N287=0.75,($P287="TRUE")),ABS('Per Diem Calc Tool'!$S287*0.75),IF($P287="TRUE",ABS('Per Diem Calc Tool'!$S287),""))</f>
      </c>
      <c r="Z287" s="170">
        <f>IF(AND(N287=0.75,($Q287="TRUE")),ABS('Per Diem Calc Tool'!$T287*0.75),IF($Q287="TRUE",ABS('Per Diem Calc Tool'!$T287),""))</f>
      </c>
    </row>
    <row r="288" spans="12:26" ht="14.25">
      <c r="L288" s="188"/>
      <c r="N288" s="235"/>
      <c r="O288" s="236" t="str">
        <f t="shared" si="19"/>
        <v>FALSE</v>
      </c>
      <c r="P288" s="236"/>
      <c r="Q288" s="236"/>
      <c r="R288" s="237">
        <f t="shared" si="16"/>
        <v>0</v>
      </c>
      <c r="S288" s="237">
        <f t="shared" si="17"/>
        <v>0</v>
      </c>
      <c r="T288" s="237">
        <f t="shared" si="18"/>
        <v>0</v>
      </c>
      <c r="U288" s="238" t="e">
        <f>(VLOOKUP($P$9,Per_diem_table,1)*N288)-SUM((X288,Y288,Z288))</f>
        <v>#REF!</v>
      </c>
      <c r="V288" s="237"/>
      <c r="X288" s="170">
        <f>IF(AND(N288=0.75,($O288="TRUE")),ABS('Per Diem Calc Tool'!$R288*0.75),IF($O288="TRUE",ABS('Per Diem Calc Tool'!$R288),""))</f>
      </c>
      <c r="Y288" s="170">
        <f>IF(AND(N288=0.75,($P288="TRUE")),ABS('Per Diem Calc Tool'!$S288*0.75),IF($P288="TRUE",ABS('Per Diem Calc Tool'!$S288),""))</f>
      </c>
      <c r="Z288" s="170">
        <f>IF(AND(N288=0.75,($Q288="TRUE")),ABS('Per Diem Calc Tool'!$T288*0.75),IF($Q288="TRUE",ABS('Per Diem Calc Tool'!$T288),""))</f>
      </c>
    </row>
    <row r="289" spans="12:26" ht="14.25">
      <c r="L289" s="188">
        <v>90</v>
      </c>
      <c r="M289" s="169" t="b">
        <f>+L289&lt;=$O$7</f>
        <v>0</v>
      </c>
      <c r="N289" s="235">
        <f>IF(L289=$O$7,0.75,1)</f>
        <v>1</v>
      </c>
      <c r="O289" s="236" t="str">
        <f>IF(B109="X","TRUE","FALSE")</f>
        <v>FALSE</v>
      </c>
      <c r="P289" s="236" t="str">
        <f>IF(C289="X","TRUE","FALSE")</f>
        <v>FALSE</v>
      </c>
      <c r="Q289" s="236" t="str">
        <f>IF(D289="X","TRUE","FALSE")</f>
        <v>FALSE</v>
      </c>
      <c r="R289" s="237">
        <f t="shared" si="16"/>
        <v>0</v>
      </c>
      <c r="S289" s="237">
        <f t="shared" si="17"/>
        <v>0</v>
      </c>
      <c r="T289" s="237">
        <f t="shared" si="18"/>
        <v>0</v>
      </c>
      <c r="U289" s="238" t="e">
        <f>(VLOOKUP($P$9,Per_diem_table,1)*N289)-SUM((X289,Y289,Z289))</f>
        <v>#REF!</v>
      </c>
      <c r="V289" s="237" t="e">
        <f>IF(U289&lt;5,5,U289)</f>
        <v>#REF!</v>
      </c>
      <c r="X289" s="170">
        <f>IF(AND(N289=0.75,($O289="TRUE")),ABS('Per Diem Calc Tool'!$R289*0.75),IF($O289="TRUE",ABS('Per Diem Calc Tool'!$R289),""))</f>
      </c>
      <c r="Y289" s="170">
        <f>IF(AND(N289=0.75,($P289="TRUE")),ABS('Per Diem Calc Tool'!$S289*0.75),IF($P289="TRUE",ABS('Per Diem Calc Tool'!$S289),""))</f>
      </c>
      <c r="Z289" s="170">
        <f>IF(AND(N289=0.75,($Q289="TRUE")),ABS('Per Diem Calc Tool'!$T289*0.75),IF($Q289="TRUE",ABS('Per Diem Calc Tool'!$T289),""))</f>
      </c>
    </row>
    <row r="290" spans="12:26" ht="14.25">
      <c r="L290" s="188"/>
      <c r="N290" s="235"/>
      <c r="O290" s="236" t="str">
        <f t="shared" si="19"/>
        <v>FALSE</v>
      </c>
      <c r="P290" s="236"/>
      <c r="Q290" s="236"/>
      <c r="R290" s="237">
        <f t="shared" si="16"/>
        <v>0</v>
      </c>
      <c r="S290" s="237">
        <f t="shared" si="17"/>
        <v>0</v>
      </c>
      <c r="T290" s="237">
        <f t="shared" si="18"/>
        <v>0</v>
      </c>
      <c r="U290" s="238" t="e">
        <f>(VLOOKUP($P$9,Per_diem_table,1)*N290)-SUM((X290,Y290,Z290))</f>
        <v>#REF!</v>
      </c>
      <c r="V290" s="237"/>
      <c r="X290" s="170">
        <f>IF(AND(N290=0.75,($O290="TRUE")),ABS('Per Diem Calc Tool'!$R290*0.75),IF($O290="TRUE",ABS('Per Diem Calc Tool'!$R290),""))</f>
      </c>
      <c r="Y290" s="170">
        <f>IF(AND(N290=0.75,($P290="TRUE")),ABS('Per Diem Calc Tool'!$S290*0.75),IF($P290="TRUE",ABS('Per Diem Calc Tool'!$S290),""))</f>
      </c>
      <c r="Z290" s="170">
        <f>IF(AND(N290=0.75,($Q290="TRUE")),ABS('Per Diem Calc Tool'!$T290*0.75),IF($Q290="TRUE",ABS('Per Diem Calc Tool'!$T290),""))</f>
      </c>
    </row>
    <row r="291" spans="12:26" ht="14.25">
      <c r="L291" s="188"/>
      <c r="N291" s="235"/>
      <c r="O291" s="236" t="str">
        <f t="shared" si="19"/>
        <v>FALSE</v>
      </c>
      <c r="P291" s="236"/>
      <c r="Q291" s="236"/>
      <c r="R291" s="237">
        <f t="shared" si="16"/>
        <v>0</v>
      </c>
      <c r="S291" s="237">
        <f t="shared" si="17"/>
        <v>0</v>
      </c>
      <c r="T291" s="237">
        <f t="shared" si="18"/>
        <v>0</v>
      </c>
      <c r="U291" s="238" t="e">
        <f>(VLOOKUP($P$9,Per_diem_table,1)*N291)-SUM((X291,Y291,Z291))</f>
        <v>#REF!</v>
      </c>
      <c r="V291" s="237"/>
      <c r="X291" s="170">
        <f>IF(AND(N291=0.75,($O291="TRUE")),ABS('Per Diem Calc Tool'!$R291*0.75),IF($O291="TRUE",ABS('Per Diem Calc Tool'!$R291),""))</f>
      </c>
      <c r="Y291" s="170">
        <f>IF(AND(N291=0.75,($P291="TRUE")),ABS('Per Diem Calc Tool'!$S291*0.75),IF($P291="TRUE",ABS('Per Diem Calc Tool'!$S291),""))</f>
      </c>
      <c r="Z291" s="170">
        <f>IF(AND(N291=0.75,($Q291="TRUE")),ABS('Per Diem Calc Tool'!$T291*0.75),IF($Q291="TRUE",ABS('Per Diem Calc Tool'!$T291),""))</f>
      </c>
    </row>
    <row r="292" spans="12:26" ht="14.25">
      <c r="L292" s="188">
        <v>91</v>
      </c>
      <c r="M292" s="169" t="b">
        <f>+L292&lt;=$O$7</f>
        <v>0</v>
      </c>
      <c r="N292" s="235">
        <f>IF(L292=$O$7,0.75,1)</f>
        <v>1</v>
      </c>
      <c r="O292" s="236" t="str">
        <f>IF(B110="X","TRUE","FALSE")</f>
        <v>FALSE</v>
      </c>
      <c r="P292" s="236" t="str">
        <f>IF(C290="X","TRUE","FALSE")</f>
        <v>FALSE</v>
      </c>
      <c r="Q292" s="236" t="str">
        <f>IF(D290="X","TRUE","FALSE")</f>
        <v>FALSE</v>
      </c>
      <c r="R292" s="237">
        <f t="shared" si="16"/>
        <v>0</v>
      </c>
      <c r="S292" s="237">
        <f t="shared" si="17"/>
        <v>0</v>
      </c>
      <c r="T292" s="237">
        <f t="shared" si="18"/>
        <v>0</v>
      </c>
      <c r="U292" s="238" t="e">
        <f>(VLOOKUP($P$9,Per_diem_table,1)*N292)-SUM((X292,Y292,Z292))</f>
        <v>#REF!</v>
      </c>
      <c r="V292" s="237" t="e">
        <f>IF(U292&lt;5,5,U292)</f>
        <v>#REF!</v>
      </c>
      <c r="X292" s="170">
        <f>IF(AND(N292=0.75,($O292="TRUE")),ABS('Per Diem Calc Tool'!$R292*0.75),IF($O292="TRUE",ABS('Per Diem Calc Tool'!$R292),""))</f>
      </c>
      <c r="Y292" s="170">
        <f>IF(AND(N292=0.75,($P292="TRUE")),ABS('Per Diem Calc Tool'!$S292*0.75),IF($P292="TRUE",ABS('Per Diem Calc Tool'!$S292),""))</f>
      </c>
      <c r="Z292" s="170">
        <f>IF(AND(N292=0.75,($Q292="TRUE")),ABS('Per Diem Calc Tool'!$T292*0.75),IF($Q292="TRUE",ABS('Per Diem Calc Tool'!$T292),""))</f>
      </c>
    </row>
    <row r="293" spans="12:26" ht="14.25">
      <c r="L293" s="188"/>
      <c r="N293" s="235"/>
      <c r="O293" s="236" t="str">
        <f t="shared" si="19"/>
        <v>FALSE</v>
      </c>
      <c r="P293" s="236"/>
      <c r="Q293" s="236"/>
      <c r="R293" s="237">
        <f t="shared" si="16"/>
        <v>0</v>
      </c>
      <c r="S293" s="237">
        <f t="shared" si="17"/>
        <v>0</v>
      </c>
      <c r="T293" s="237">
        <f t="shared" si="18"/>
        <v>0</v>
      </c>
      <c r="U293" s="238" t="e">
        <f>(VLOOKUP($P$9,Per_diem_table,1)*N293)-SUM((X293,Y293,Z293))</f>
        <v>#REF!</v>
      </c>
      <c r="V293" s="237"/>
      <c r="X293" s="170">
        <f>IF(AND(N293=0.75,($O293="TRUE")),ABS('Per Diem Calc Tool'!$R293*0.75),IF($O293="TRUE",ABS('Per Diem Calc Tool'!$R293),""))</f>
      </c>
      <c r="Y293" s="170">
        <f>IF(AND(N293=0.75,($P293="TRUE")),ABS('Per Diem Calc Tool'!$S293*0.75),IF($P293="TRUE",ABS('Per Diem Calc Tool'!$S293),""))</f>
      </c>
      <c r="Z293" s="170">
        <f>IF(AND(N293=0.75,($Q293="TRUE")),ABS('Per Diem Calc Tool'!$T293*0.75),IF($Q293="TRUE",ABS('Per Diem Calc Tool'!$T293),""))</f>
      </c>
    </row>
    <row r="294" spans="12:26" ht="14.25">
      <c r="L294" s="188"/>
      <c r="N294" s="235"/>
      <c r="O294" s="236" t="str">
        <f t="shared" si="19"/>
        <v>FALSE</v>
      </c>
      <c r="P294" s="236"/>
      <c r="Q294" s="236"/>
      <c r="R294" s="237">
        <f t="shared" si="16"/>
        <v>0</v>
      </c>
      <c r="S294" s="237">
        <f t="shared" si="17"/>
        <v>0</v>
      </c>
      <c r="T294" s="237">
        <f t="shared" si="18"/>
        <v>0</v>
      </c>
      <c r="U294" s="238" t="e">
        <f>(VLOOKUP($P$9,Per_diem_table,1)*N294)-SUM((X294,Y294,Z294))</f>
        <v>#REF!</v>
      </c>
      <c r="V294" s="237"/>
      <c r="X294" s="170">
        <f>IF(AND(N294=0.75,($O294="TRUE")),ABS('Per Diem Calc Tool'!$R294*0.75),IF($O294="TRUE",ABS('Per Diem Calc Tool'!$R294),""))</f>
      </c>
      <c r="Y294" s="170">
        <f>IF(AND(N294=0.75,($P294="TRUE")),ABS('Per Diem Calc Tool'!$S294*0.75),IF($P294="TRUE",ABS('Per Diem Calc Tool'!$S294),""))</f>
      </c>
      <c r="Z294" s="170">
        <f>IF(AND(N294=0.75,($Q294="TRUE")),ABS('Per Diem Calc Tool'!$T294*0.75),IF($Q294="TRUE",ABS('Per Diem Calc Tool'!$T294),""))</f>
      </c>
    </row>
    <row r="295" spans="12:26" ht="14.25">
      <c r="L295" s="188">
        <v>92</v>
      </c>
      <c r="M295" s="169" t="b">
        <f>+L295&lt;=$O$7</f>
        <v>0</v>
      </c>
      <c r="N295" s="235">
        <f>IF(L295=$O$7,0.75,1)</f>
        <v>1</v>
      </c>
      <c r="O295" s="236" t="str">
        <f>IF(B111="X","TRUE","FALSE")</f>
        <v>FALSE</v>
      </c>
      <c r="P295" s="236" t="str">
        <f>IF(C291="X","TRUE","FALSE")</f>
        <v>FALSE</v>
      </c>
      <c r="Q295" s="236" t="str">
        <f>IF(D291="X","TRUE","FALSE")</f>
        <v>FALSE</v>
      </c>
      <c r="R295" s="237">
        <f t="shared" si="16"/>
        <v>0</v>
      </c>
      <c r="S295" s="237">
        <f t="shared" si="17"/>
        <v>0</v>
      </c>
      <c r="T295" s="237">
        <f t="shared" si="18"/>
        <v>0</v>
      </c>
      <c r="U295" s="238" t="e">
        <f>(VLOOKUP($P$9,Per_diem_table,1)*N295)-SUM((X295,Y295,Z295))</f>
        <v>#REF!</v>
      </c>
      <c r="V295" s="237" t="e">
        <f>IF(U295&lt;5,5,U295)</f>
        <v>#REF!</v>
      </c>
      <c r="X295" s="170">
        <f>IF(AND(N295=0.75,($O295="TRUE")),ABS('Per Diem Calc Tool'!$R295*0.75),IF($O295="TRUE",ABS('Per Diem Calc Tool'!$R295),""))</f>
      </c>
      <c r="Y295" s="170">
        <f>IF(AND(N295=0.75,($P295="TRUE")),ABS('Per Diem Calc Tool'!$S295*0.75),IF($P295="TRUE",ABS('Per Diem Calc Tool'!$S295),""))</f>
      </c>
      <c r="Z295" s="170">
        <f>IF(AND(N295=0.75,($Q295="TRUE")),ABS('Per Diem Calc Tool'!$T295*0.75),IF($Q295="TRUE",ABS('Per Diem Calc Tool'!$T295),""))</f>
      </c>
    </row>
    <row r="296" spans="12:26" ht="14.25">
      <c r="L296" s="188"/>
      <c r="N296" s="235"/>
      <c r="O296" s="236" t="str">
        <f t="shared" si="19"/>
        <v>FALSE</v>
      </c>
      <c r="P296" s="236"/>
      <c r="Q296" s="236"/>
      <c r="R296" s="237">
        <f t="shared" si="16"/>
        <v>0</v>
      </c>
      <c r="S296" s="237">
        <f t="shared" si="17"/>
        <v>0</v>
      </c>
      <c r="T296" s="237">
        <f t="shared" si="18"/>
        <v>0</v>
      </c>
      <c r="U296" s="238" t="e">
        <f>(VLOOKUP($P$9,Per_diem_table,1)*N296)-SUM((X296,Y296,Z296))</f>
        <v>#REF!</v>
      </c>
      <c r="V296" s="237"/>
      <c r="X296" s="170">
        <f>IF(AND(N296=0.75,($O296="TRUE")),ABS('Per Diem Calc Tool'!$R296*0.75),IF($O296="TRUE",ABS('Per Diem Calc Tool'!$R296),""))</f>
      </c>
      <c r="Y296" s="170">
        <f>IF(AND(N296=0.75,($P296="TRUE")),ABS('Per Diem Calc Tool'!$S296*0.75),IF($P296="TRUE",ABS('Per Diem Calc Tool'!$S296),""))</f>
      </c>
      <c r="Z296" s="170">
        <f>IF(AND(N296=0.75,($Q296="TRUE")),ABS('Per Diem Calc Tool'!$T296*0.75),IF($Q296="TRUE",ABS('Per Diem Calc Tool'!$T296),""))</f>
      </c>
    </row>
    <row r="297" spans="12:26" ht="14.25">
      <c r="L297" s="188"/>
      <c r="N297" s="235"/>
      <c r="O297" s="236" t="str">
        <f t="shared" si="19"/>
        <v>FALSE</v>
      </c>
      <c r="P297" s="236"/>
      <c r="Q297" s="236"/>
      <c r="R297" s="237">
        <f t="shared" si="16"/>
        <v>0</v>
      </c>
      <c r="S297" s="237">
        <f t="shared" si="17"/>
        <v>0</v>
      </c>
      <c r="T297" s="237">
        <f t="shared" si="18"/>
        <v>0</v>
      </c>
      <c r="U297" s="238" t="e">
        <f>(VLOOKUP($P$9,Per_diem_table,1)*N297)-SUM((X297,Y297,Z297))</f>
        <v>#REF!</v>
      </c>
      <c r="V297" s="237"/>
      <c r="X297" s="170">
        <f>IF(AND(N297=0.75,($O297="TRUE")),ABS('Per Diem Calc Tool'!$R297*0.75),IF($O297="TRUE",ABS('Per Diem Calc Tool'!$R297),""))</f>
      </c>
      <c r="Y297" s="170">
        <f>IF(AND(N297=0.75,($P297="TRUE")),ABS('Per Diem Calc Tool'!$S297*0.75),IF($P297="TRUE",ABS('Per Diem Calc Tool'!$S297),""))</f>
      </c>
      <c r="Z297" s="170">
        <f>IF(AND(N297=0.75,($Q297="TRUE")),ABS('Per Diem Calc Tool'!$T297*0.75),IF($Q297="TRUE",ABS('Per Diem Calc Tool'!$T297),""))</f>
      </c>
    </row>
    <row r="298" spans="12:26" ht="14.25">
      <c r="L298" s="188">
        <v>93</v>
      </c>
      <c r="M298" s="169" t="b">
        <f>+L298&lt;=$O$7</f>
        <v>0</v>
      </c>
      <c r="N298" s="235">
        <f>IF(L298=$O$7,0.75,1)</f>
        <v>1</v>
      </c>
      <c r="O298" s="236" t="str">
        <f>IF(B112="X","TRUE","FALSE")</f>
        <v>FALSE</v>
      </c>
      <c r="P298" s="236" t="str">
        <f>IF(C298="X","TRUE","FALSE")</f>
        <v>FALSE</v>
      </c>
      <c r="Q298" s="236" t="str">
        <f>IF(D298="X","TRUE","FALSE")</f>
        <v>FALSE</v>
      </c>
      <c r="R298" s="237">
        <f t="shared" si="16"/>
        <v>0</v>
      </c>
      <c r="S298" s="237">
        <f t="shared" si="17"/>
        <v>0</v>
      </c>
      <c r="T298" s="237">
        <f t="shared" si="18"/>
        <v>0</v>
      </c>
      <c r="U298" s="238" t="e">
        <f>(VLOOKUP($P$9,Per_diem_table,1)*N298)-SUM((X298,Y298,Z298))</f>
        <v>#REF!</v>
      </c>
      <c r="V298" s="237" t="e">
        <f>IF(U298&lt;5,5,U298)</f>
        <v>#REF!</v>
      </c>
      <c r="X298" s="170">
        <f>IF(AND(N298=0.75,($O298="TRUE")),ABS('Per Diem Calc Tool'!$R298*0.75),IF($O298="TRUE",ABS('Per Diem Calc Tool'!$R298),""))</f>
      </c>
      <c r="Y298" s="170">
        <f>IF(AND(N298=0.75,($P298="TRUE")),ABS('Per Diem Calc Tool'!$S298*0.75),IF($P298="TRUE",ABS('Per Diem Calc Tool'!$S298),""))</f>
      </c>
      <c r="Z298" s="170">
        <f>IF(AND(N298=0.75,($Q298="TRUE")),ABS('Per Diem Calc Tool'!$T298*0.75),IF($Q298="TRUE",ABS('Per Diem Calc Tool'!$T298),""))</f>
      </c>
    </row>
    <row r="299" spans="12:26" ht="14.25">
      <c r="L299" s="188"/>
      <c r="N299" s="235"/>
      <c r="O299" s="236" t="str">
        <f t="shared" si="19"/>
        <v>FALSE</v>
      </c>
      <c r="P299" s="236"/>
      <c r="Q299" s="236"/>
      <c r="R299" s="237">
        <f t="shared" si="16"/>
        <v>0</v>
      </c>
      <c r="S299" s="237">
        <f t="shared" si="17"/>
        <v>0</v>
      </c>
      <c r="T299" s="237">
        <f t="shared" si="18"/>
        <v>0</v>
      </c>
      <c r="U299" s="238" t="e">
        <f>(VLOOKUP($P$9,Per_diem_table,1)*N299)-SUM((X299,Y299,Z299))</f>
        <v>#REF!</v>
      </c>
      <c r="V299" s="237"/>
      <c r="X299" s="170">
        <f>IF(AND(N299=0.75,($O299="TRUE")),ABS('Per Diem Calc Tool'!$R299*0.75),IF($O299="TRUE",ABS('Per Diem Calc Tool'!$R299),""))</f>
      </c>
      <c r="Y299" s="170">
        <f>IF(AND(N299=0.75,($P299="TRUE")),ABS('Per Diem Calc Tool'!$S299*0.75),IF($P299="TRUE",ABS('Per Diem Calc Tool'!$S299),""))</f>
      </c>
      <c r="Z299" s="170">
        <f>IF(AND(N299=0.75,($Q299="TRUE")),ABS('Per Diem Calc Tool'!$T299*0.75),IF($Q299="TRUE",ABS('Per Diem Calc Tool'!$T299),""))</f>
      </c>
    </row>
    <row r="300" spans="12:26" ht="14.25">
      <c r="L300" s="188"/>
      <c r="N300" s="235"/>
      <c r="O300" s="236" t="str">
        <f t="shared" si="19"/>
        <v>FALSE</v>
      </c>
      <c r="P300" s="236"/>
      <c r="Q300" s="236"/>
      <c r="R300" s="237">
        <f t="shared" si="16"/>
        <v>0</v>
      </c>
      <c r="S300" s="237">
        <f t="shared" si="17"/>
        <v>0</v>
      </c>
      <c r="T300" s="237">
        <f t="shared" si="18"/>
        <v>0</v>
      </c>
      <c r="U300" s="238" t="e">
        <f>(VLOOKUP($P$9,Per_diem_table,1)*N300)-SUM((X300,Y300,Z300))</f>
        <v>#REF!</v>
      </c>
      <c r="V300" s="237"/>
      <c r="X300" s="170">
        <f>IF(AND(N300=0.75,($O300="TRUE")),ABS('Per Diem Calc Tool'!$R300*0.75),IF($O300="TRUE",ABS('Per Diem Calc Tool'!$R300),""))</f>
      </c>
      <c r="Y300" s="170">
        <f>IF(AND(N300=0.75,($P300="TRUE")),ABS('Per Diem Calc Tool'!$S300*0.75),IF($P300="TRUE",ABS('Per Diem Calc Tool'!$S300),""))</f>
      </c>
      <c r="Z300" s="170">
        <f>IF(AND(N300=0.75,($Q300="TRUE")),ABS('Per Diem Calc Tool'!$T300*0.75),IF($Q300="TRUE",ABS('Per Diem Calc Tool'!$T300),""))</f>
      </c>
    </row>
    <row r="301" spans="12:26" ht="14.25">
      <c r="L301" s="188">
        <v>94</v>
      </c>
      <c r="M301" s="169" t="b">
        <f>+L301&lt;=$O$7</f>
        <v>0</v>
      </c>
      <c r="N301" s="235">
        <f>IF(L301=$O$7,0.75,1)</f>
        <v>1</v>
      </c>
      <c r="O301" s="236" t="str">
        <f>IF(B113="X","TRUE","FALSE")</f>
        <v>FALSE</v>
      </c>
      <c r="P301" s="236" t="str">
        <f>IF(C299="X","TRUE","FALSE")</f>
        <v>FALSE</v>
      </c>
      <c r="Q301" s="236" t="str">
        <f>IF(D299="X","TRUE","FALSE")</f>
        <v>FALSE</v>
      </c>
      <c r="R301" s="237">
        <f t="shared" si="16"/>
        <v>0</v>
      </c>
      <c r="S301" s="237">
        <f t="shared" si="17"/>
        <v>0</v>
      </c>
      <c r="T301" s="237">
        <f t="shared" si="18"/>
        <v>0</v>
      </c>
      <c r="U301" s="238" t="e">
        <f>(VLOOKUP($P$9,Per_diem_table,1)*N301)-SUM((X301,Y301,Z301))</f>
        <v>#REF!</v>
      </c>
      <c r="V301" s="237" t="e">
        <f>IF(U301&lt;5,5,U301)</f>
        <v>#REF!</v>
      </c>
      <c r="X301" s="170">
        <f>IF(AND(N301=0.75,($O301="TRUE")),ABS('Per Diem Calc Tool'!$R301*0.75),IF($O301="TRUE",ABS('Per Diem Calc Tool'!$R301),""))</f>
      </c>
      <c r="Y301" s="170">
        <f>IF(AND(N301=0.75,($P301="TRUE")),ABS('Per Diem Calc Tool'!$S301*0.75),IF($P301="TRUE",ABS('Per Diem Calc Tool'!$S301),""))</f>
      </c>
      <c r="Z301" s="170">
        <f>IF(AND(N301=0.75,($Q301="TRUE")),ABS('Per Diem Calc Tool'!$T301*0.75),IF($Q301="TRUE",ABS('Per Diem Calc Tool'!$T301),""))</f>
      </c>
    </row>
    <row r="302" spans="12:26" ht="14.25">
      <c r="L302" s="188"/>
      <c r="N302" s="235"/>
      <c r="O302" s="236" t="str">
        <f t="shared" si="19"/>
        <v>FALSE</v>
      </c>
      <c r="P302" s="236"/>
      <c r="Q302" s="236"/>
      <c r="R302" s="237">
        <f t="shared" si="16"/>
        <v>0</v>
      </c>
      <c r="S302" s="237">
        <f t="shared" si="17"/>
        <v>0</v>
      </c>
      <c r="T302" s="237">
        <f t="shared" si="18"/>
        <v>0</v>
      </c>
      <c r="U302" s="238" t="e">
        <f>(VLOOKUP($P$9,Per_diem_table,1)*N302)-SUM((X302,Y302,Z302))</f>
        <v>#REF!</v>
      </c>
      <c r="V302" s="237"/>
      <c r="X302" s="170">
        <f>IF(AND(N302=0.75,($O302="TRUE")),ABS('Per Diem Calc Tool'!$R302*0.75),IF($O302="TRUE",ABS('Per Diem Calc Tool'!$R302),""))</f>
      </c>
      <c r="Y302" s="170">
        <f>IF(AND(N302=0.75,($P302="TRUE")),ABS('Per Diem Calc Tool'!$S302*0.75),IF($P302="TRUE",ABS('Per Diem Calc Tool'!$S302),""))</f>
      </c>
      <c r="Z302" s="170">
        <f>IF(AND(N302=0.75,($Q302="TRUE")),ABS('Per Diem Calc Tool'!$T302*0.75),IF($Q302="TRUE",ABS('Per Diem Calc Tool'!$T302),""))</f>
      </c>
    </row>
    <row r="303" spans="12:26" ht="14.25">
      <c r="L303" s="188"/>
      <c r="N303" s="235"/>
      <c r="O303" s="236" t="str">
        <f t="shared" si="19"/>
        <v>FALSE</v>
      </c>
      <c r="P303" s="236"/>
      <c r="Q303" s="236"/>
      <c r="R303" s="237">
        <f t="shared" si="16"/>
        <v>0</v>
      </c>
      <c r="S303" s="237">
        <f t="shared" si="17"/>
        <v>0</v>
      </c>
      <c r="T303" s="237">
        <f t="shared" si="18"/>
        <v>0</v>
      </c>
      <c r="U303" s="238" t="e">
        <f>(VLOOKUP($P$9,Per_diem_table,1)*N303)-SUM((X303,Y303,Z303))</f>
        <v>#REF!</v>
      </c>
      <c r="V303" s="237"/>
      <c r="X303" s="170">
        <f>IF(AND(N303=0.75,($O303="TRUE")),ABS('Per Diem Calc Tool'!$R303*0.75),IF($O303="TRUE",ABS('Per Diem Calc Tool'!$R303),""))</f>
      </c>
      <c r="Y303" s="170">
        <f>IF(AND(N303=0.75,($P303="TRUE")),ABS('Per Diem Calc Tool'!$S303*0.75),IF($P303="TRUE",ABS('Per Diem Calc Tool'!$S303),""))</f>
      </c>
      <c r="Z303" s="170">
        <f>IF(AND(N303=0.75,($Q303="TRUE")),ABS('Per Diem Calc Tool'!$T303*0.75),IF($Q303="TRUE",ABS('Per Diem Calc Tool'!$T303),""))</f>
      </c>
    </row>
    <row r="304" spans="12:26" ht="14.25">
      <c r="L304" s="188">
        <v>95</v>
      </c>
      <c r="M304" s="169" t="b">
        <f>+L304&lt;=$O$7</f>
        <v>0</v>
      </c>
      <c r="N304" s="235">
        <f>IF(L304=$O$7,0.75,1)</f>
        <v>1</v>
      </c>
      <c r="O304" s="236" t="str">
        <f>IF(B114="X","TRUE","FALSE")</f>
        <v>FALSE</v>
      </c>
      <c r="P304" s="236" t="str">
        <f>IF(C300="X","TRUE","FALSE")</f>
        <v>FALSE</v>
      </c>
      <c r="Q304" s="236" t="str">
        <f>IF(D300="X","TRUE","FALSE")</f>
        <v>FALSE</v>
      </c>
      <c r="R304" s="237">
        <f t="shared" si="16"/>
        <v>0</v>
      </c>
      <c r="S304" s="237">
        <f t="shared" si="17"/>
        <v>0</v>
      </c>
      <c r="T304" s="237">
        <f t="shared" si="18"/>
        <v>0</v>
      </c>
      <c r="U304" s="238" t="e">
        <f>(VLOOKUP($P$9,Per_diem_table,1)*N304)-SUM((X304,Y304,Z304))</f>
        <v>#REF!</v>
      </c>
      <c r="V304" s="237" t="e">
        <f>IF(U304&lt;5,5,U304)</f>
        <v>#REF!</v>
      </c>
      <c r="X304" s="170">
        <f>IF(AND(N304=0.75,($O304="TRUE")),ABS('Per Diem Calc Tool'!$R304*0.75),IF($O304="TRUE",ABS('Per Diem Calc Tool'!$R304),""))</f>
      </c>
      <c r="Y304" s="170">
        <f>IF(AND(N304=0.75,($P304="TRUE")),ABS('Per Diem Calc Tool'!$S304*0.75),IF($P304="TRUE",ABS('Per Diem Calc Tool'!$S304),""))</f>
      </c>
      <c r="Z304" s="170">
        <f>IF(AND(N304=0.75,($Q304="TRUE")),ABS('Per Diem Calc Tool'!$T304*0.75),IF($Q304="TRUE",ABS('Per Diem Calc Tool'!$T304),""))</f>
      </c>
    </row>
    <row r="305" spans="12:26" ht="14.25">
      <c r="L305" s="188"/>
      <c r="N305" s="235"/>
      <c r="O305" s="236" t="str">
        <f t="shared" si="19"/>
        <v>FALSE</v>
      </c>
      <c r="P305" s="236"/>
      <c r="Q305" s="236"/>
      <c r="R305" s="237">
        <f t="shared" si="16"/>
        <v>0</v>
      </c>
      <c r="S305" s="237">
        <f t="shared" si="17"/>
        <v>0</v>
      </c>
      <c r="T305" s="237">
        <f t="shared" si="18"/>
        <v>0</v>
      </c>
      <c r="U305" s="238" t="e">
        <f>(VLOOKUP($P$9,Per_diem_table,1)*N305)-SUM((X305,Y305,Z305))</f>
        <v>#REF!</v>
      </c>
      <c r="V305" s="237"/>
      <c r="X305" s="170">
        <f>IF(AND(N305=0.75,($O305="TRUE")),ABS('Per Diem Calc Tool'!$R305*0.75),IF($O305="TRUE",ABS('Per Diem Calc Tool'!$R305),""))</f>
      </c>
      <c r="Y305" s="170">
        <f>IF(AND(N305=0.75,($P305="TRUE")),ABS('Per Diem Calc Tool'!$S305*0.75),IF($P305="TRUE",ABS('Per Diem Calc Tool'!$S305),""))</f>
      </c>
      <c r="Z305" s="170">
        <f>IF(AND(N305=0.75,($Q305="TRUE")),ABS('Per Diem Calc Tool'!$T305*0.75),IF($Q305="TRUE",ABS('Per Diem Calc Tool'!$T305),""))</f>
      </c>
    </row>
    <row r="306" spans="12:26" ht="14.25">
      <c r="L306" s="188"/>
      <c r="N306" s="235"/>
      <c r="O306" s="236" t="str">
        <f t="shared" si="19"/>
        <v>FALSE</v>
      </c>
      <c r="P306" s="236"/>
      <c r="Q306" s="236"/>
      <c r="R306" s="237">
        <f t="shared" si="16"/>
        <v>0</v>
      </c>
      <c r="S306" s="237">
        <f t="shared" si="17"/>
        <v>0</v>
      </c>
      <c r="T306" s="237">
        <f t="shared" si="18"/>
        <v>0</v>
      </c>
      <c r="U306" s="238" t="e">
        <f>(VLOOKUP($P$9,Per_diem_table,1)*N306)-SUM((X306,Y306,Z306))</f>
        <v>#REF!</v>
      </c>
      <c r="V306" s="237"/>
      <c r="X306" s="170">
        <f>IF(AND(N306=0.75,($O306="TRUE")),ABS('Per Diem Calc Tool'!$R306*0.75),IF($O306="TRUE",ABS('Per Diem Calc Tool'!$R306),""))</f>
      </c>
      <c r="Y306" s="170">
        <f>IF(AND(N306=0.75,($P306="TRUE")),ABS('Per Diem Calc Tool'!$S306*0.75),IF($P306="TRUE",ABS('Per Diem Calc Tool'!$S306),""))</f>
      </c>
      <c r="Z306" s="170">
        <f>IF(AND(N306=0.75,($Q306="TRUE")),ABS('Per Diem Calc Tool'!$T306*0.75),IF($Q306="TRUE",ABS('Per Diem Calc Tool'!$T306),""))</f>
      </c>
    </row>
    <row r="307" spans="12:26" ht="14.25">
      <c r="L307" s="188">
        <v>96</v>
      </c>
      <c r="M307" s="169" t="b">
        <f>+L307&lt;=$O$7</f>
        <v>0</v>
      </c>
      <c r="N307" s="235">
        <f>IF(L307=$O$7,0.75,1)</f>
        <v>1</v>
      </c>
      <c r="O307" s="236" t="str">
        <f>IF(B115="X","TRUE","FALSE")</f>
        <v>FALSE</v>
      </c>
      <c r="P307" s="236" t="str">
        <f>IF(C307="X","TRUE","FALSE")</f>
        <v>FALSE</v>
      </c>
      <c r="Q307" s="236" t="str">
        <f>IF(D307="X","TRUE","FALSE")</f>
        <v>FALSE</v>
      </c>
      <c r="R307" s="237">
        <f t="shared" si="16"/>
        <v>0</v>
      </c>
      <c r="S307" s="237">
        <f t="shared" si="17"/>
        <v>0</v>
      </c>
      <c r="T307" s="237">
        <f t="shared" si="18"/>
        <v>0</v>
      </c>
      <c r="U307" s="238" t="e">
        <f>(VLOOKUP($P$9,Per_diem_table,1)*N307)-SUM((X307,Y307,Z307))</f>
        <v>#REF!</v>
      </c>
      <c r="V307" s="237" t="e">
        <f>IF(U307&lt;5,5,U307)</f>
        <v>#REF!</v>
      </c>
      <c r="X307" s="170">
        <f>IF(AND(N307=0.75,($O307="TRUE")),ABS('Per Diem Calc Tool'!$R307*0.75),IF($O307="TRUE",ABS('Per Diem Calc Tool'!$R307),""))</f>
      </c>
      <c r="Y307" s="170">
        <f>IF(AND(N307=0.75,($P307="TRUE")),ABS('Per Diem Calc Tool'!$S307*0.75),IF($P307="TRUE",ABS('Per Diem Calc Tool'!$S307),""))</f>
      </c>
      <c r="Z307" s="170">
        <f>IF(AND(N307=0.75,($Q307="TRUE")),ABS('Per Diem Calc Tool'!$T307*0.75),IF($Q307="TRUE",ABS('Per Diem Calc Tool'!$T307),""))</f>
      </c>
    </row>
    <row r="308" spans="12:26" ht="14.25">
      <c r="L308" s="188"/>
      <c r="N308" s="235"/>
      <c r="O308" s="236" t="str">
        <f t="shared" si="19"/>
        <v>FALSE</v>
      </c>
      <c r="P308" s="236"/>
      <c r="Q308" s="236"/>
      <c r="R308" s="237">
        <f t="shared" si="16"/>
        <v>0</v>
      </c>
      <c r="S308" s="237">
        <f t="shared" si="17"/>
        <v>0</v>
      </c>
      <c r="T308" s="237">
        <f t="shared" si="18"/>
        <v>0</v>
      </c>
      <c r="U308" s="238" t="e">
        <f>(VLOOKUP($P$9,Per_diem_table,1)*N308)-SUM((X308,Y308,Z308))</f>
        <v>#REF!</v>
      </c>
      <c r="V308" s="237"/>
      <c r="X308" s="170">
        <f>IF(AND(N308=0.75,($O308="TRUE")),ABS('Per Diem Calc Tool'!$R308*0.75),IF($O308="TRUE",ABS('Per Diem Calc Tool'!$R308),""))</f>
      </c>
      <c r="Y308" s="170">
        <f>IF(AND(N308=0.75,($P308="TRUE")),ABS('Per Diem Calc Tool'!$S308*0.75),IF($P308="TRUE",ABS('Per Diem Calc Tool'!$S308),""))</f>
      </c>
      <c r="Z308" s="170">
        <f>IF(AND(N308=0.75,($Q308="TRUE")),ABS('Per Diem Calc Tool'!$T308*0.75),IF($Q308="TRUE",ABS('Per Diem Calc Tool'!$T308),""))</f>
      </c>
    </row>
    <row r="309" spans="12:26" ht="14.25">
      <c r="L309" s="188"/>
      <c r="N309" s="235"/>
      <c r="O309" s="236" t="str">
        <f t="shared" si="19"/>
        <v>FALSE</v>
      </c>
      <c r="P309" s="236"/>
      <c r="Q309" s="236"/>
      <c r="R309" s="237">
        <f t="shared" si="16"/>
        <v>0</v>
      </c>
      <c r="S309" s="237">
        <f t="shared" si="17"/>
        <v>0</v>
      </c>
      <c r="T309" s="237">
        <f t="shared" si="18"/>
        <v>0</v>
      </c>
      <c r="U309" s="238" t="e">
        <f>(VLOOKUP($P$9,Per_diem_table,1)*N309)-SUM((X309,Y309,Z309))</f>
        <v>#REF!</v>
      </c>
      <c r="V309" s="237"/>
      <c r="X309" s="170">
        <f>IF(AND(N309=0.75,($O309="TRUE")),ABS('Per Diem Calc Tool'!$R309*0.75),IF($O309="TRUE",ABS('Per Diem Calc Tool'!$R309),""))</f>
      </c>
      <c r="Y309" s="170">
        <f>IF(AND(N309=0.75,($P309="TRUE")),ABS('Per Diem Calc Tool'!$S309*0.75),IF($P309="TRUE",ABS('Per Diem Calc Tool'!$S309),""))</f>
      </c>
      <c r="Z309" s="170">
        <f>IF(AND(N309=0.75,($Q309="TRUE")),ABS('Per Diem Calc Tool'!$T309*0.75),IF($Q309="TRUE",ABS('Per Diem Calc Tool'!$T309),""))</f>
      </c>
    </row>
    <row r="310" spans="12:26" ht="14.25">
      <c r="L310" s="188">
        <v>97</v>
      </c>
      <c r="M310" s="169" t="b">
        <f>+L310&lt;=$O$7</f>
        <v>0</v>
      </c>
      <c r="N310" s="235">
        <f>IF(L310=$O$7,0.75,1)</f>
        <v>1</v>
      </c>
      <c r="O310" s="236" t="str">
        <f>IF(B116="X","TRUE","FALSE")</f>
        <v>FALSE</v>
      </c>
      <c r="P310" s="236" t="str">
        <f>IF(C308="X","TRUE","FALSE")</f>
        <v>FALSE</v>
      </c>
      <c r="Q310" s="236" t="str">
        <f>IF(D308="X","TRUE","FALSE")</f>
        <v>FALSE</v>
      </c>
      <c r="R310" s="237">
        <f t="shared" si="16"/>
        <v>0</v>
      </c>
      <c r="S310" s="237">
        <f t="shared" si="17"/>
        <v>0</v>
      </c>
      <c r="T310" s="237">
        <f t="shared" si="18"/>
        <v>0</v>
      </c>
      <c r="U310" s="238" t="e">
        <f>(VLOOKUP($P$9,Per_diem_table,1)*N310)-SUM((X310,Y310,Z310))</f>
        <v>#REF!</v>
      </c>
      <c r="V310" s="237" t="e">
        <f>IF(U310&lt;5,5,U310)</f>
        <v>#REF!</v>
      </c>
      <c r="X310" s="170">
        <f>IF(AND(N310=0.75,($O310="TRUE")),ABS('Per Diem Calc Tool'!$R310*0.75),IF($O310="TRUE",ABS('Per Diem Calc Tool'!$R310),""))</f>
      </c>
      <c r="Y310" s="170">
        <f>IF(AND(N310=0.75,($P310="TRUE")),ABS('Per Diem Calc Tool'!$S310*0.75),IF($P310="TRUE",ABS('Per Diem Calc Tool'!$S310),""))</f>
      </c>
      <c r="Z310" s="170">
        <f>IF(AND(N310=0.75,($Q310="TRUE")),ABS('Per Diem Calc Tool'!$T310*0.75),IF($Q310="TRUE",ABS('Per Diem Calc Tool'!$T310),""))</f>
      </c>
    </row>
    <row r="311" spans="12:26" ht="14.25">
      <c r="L311" s="188"/>
      <c r="N311" s="235"/>
      <c r="O311" s="236" t="str">
        <f t="shared" si="19"/>
        <v>FALSE</v>
      </c>
      <c r="P311" s="236"/>
      <c r="Q311" s="236"/>
      <c r="R311" s="237">
        <f t="shared" si="16"/>
        <v>0</v>
      </c>
      <c r="S311" s="237">
        <f t="shared" si="17"/>
        <v>0</v>
      </c>
      <c r="T311" s="237">
        <f t="shared" si="18"/>
        <v>0</v>
      </c>
      <c r="U311" s="238" t="e">
        <f>(VLOOKUP($P$9,Per_diem_table,1)*N311)-SUM((X311,Y311,Z311))</f>
        <v>#REF!</v>
      </c>
      <c r="V311" s="237"/>
      <c r="X311" s="170">
        <f>IF(AND(N311=0.75,($O311="TRUE")),ABS('Per Diem Calc Tool'!$R311*0.75),IF($O311="TRUE",ABS('Per Diem Calc Tool'!$R311),""))</f>
      </c>
      <c r="Y311" s="170">
        <f>IF(AND(N311=0.75,($P311="TRUE")),ABS('Per Diem Calc Tool'!$S311*0.75),IF($P311="TRUE",ABS('Per Diem Calc Tool'!$S311),""))</f>
      </c>
      <c r="Z311" s="170">
        <f>IF(AND(N311=0.75,($Q311="TRUE")),ABS('Per Diem Calc Tool'!$T311*0.75),IF($Q311="TRUE",ABS('Per Diem Calc Tool'!$T311),""))</f>
      </c>
    </row>
    <row r="312" spans="12:26" ht="14.25">
      <c r="L312" s="188"/>
      <c r="N312" s="235"/>
      <c r="O312" s="236" t="str">
        <f t="shared" si="19"/>
        <v>FALSE</v>
      </c>
      <c r="P312" s="236"/>
      <c r="Q312" s="236"/>
      <c r="R312" s="237">
        <f t="shared" si="16"/>
        <v>0</v>
      </c>
      <c r="S312" s="237">
        <f t="shared" si="17"/>
        <v>0</v>
      </c>
      <c r="T312" s="237">
        <f t="shared" si="18"/>
        <v>0</v>
      </c>
      <c r="U312" s="238" t="e">
        <f>(VLOOKUP($P$9,Per_diem_table,1)*N312)-SUM((X312,Y312,Z312))</f>
        <v>#REF!</v>
      </c>
      <c r="V312" s="237"/>
      <c r="X312" s="170">
        <f>IF(AND(N312=0.75,($O312="TRUE")),ABS('Per Diem Calc Tool'!$R312*0.75),IF($O312="TRUE",ABS('Per Diem Calc Tool'!$R312),""))</f>
      </c>
      <c r="Y312" s="170">
        <f>IF(AND(N312=0.75,($P312="TRUE")),ABS('Per Diem Calc Tool'!$S312*0.75),IF($P312="TRUE",ABS('Per Diem Calc Tool'!$S312),""))</f>
      </c>
      <c r="Z312" s="170">
        <f>IF(AND(N312=0.75,($Q312="TRUE")),ABS('Per Diem Calc Tool'!$T312*0.75),IF($Q312="TRUE",ABS('Per Diem Calc Tool'!$T312),""))</f>
      </c>
    </row>
    <row r="313" spans="12:26" ht="14.25">
      <c r="L313" s="188">
        <v>98</v>
      </c>
      <c r="M313" s="169" t="b">
        <f>+L313&lt;=$O$7</f>
        <v>0</v>
      </c>
      <c r="N313" s="235">
        <f>IF(L313=$O$7,0.75,1)</f>
        <v>1</v>
      </c>
      <c r="O313" s="236" t="str">
        <f>IF(B117="X","TRUE","FALSE")</f>
        <v>FALSE</v>
      </c>
      <c r="P313" s="236" t="str">
        <f>IF(C309="X","TRUE","FALSE")</f>
        <v>FALSE</v>
      </c>
      <c r="Q313" s="236" t="str">
        <f>IF(D309="X","TRUE","FALSE")</f>
        <v>FALSE</v>
      </c>
      <c r="R313" s="237">
        <f t="shared" si="16"/>
        <v>0</v>
      </c>
      <c r="S313" s="237">
        <f t="shared" si="17"/>
        <v>0</v>
      </c>
      <c r="T313" s="237">
        <f t="shared" si="18"/>
        <v>0</v>
      </c>
      <c r="U313" s="238" t="e">
        <f>(VLOOKUP($P$9,Per_diem_table,1)*N313)-SUM((X313,Y313,Z313))</f>
        <v>#REF!</v>
      </c>
      <c r="V313" s="237" t="e">
        <f>IF(U313&lt;5,5,U313)</f>
        <v>#REF!</v>
      </c>
      <c r="X313" s="170">
        <f>IF(AND(N313=0.75,($O313="TRUE")),ABS('Per Diem Calc Tool'!$R313*0.75),IF($O313="TRUE",ABS('Per Diem Calc Tool'!$R313),""))</f>
      </c>
      <c r="Y313" s="170">
        <f>IF(AND(N313=0.75,($P313="TRUE")),ABS('Per Diem Calc Tool'!$S313*0.75),IF($P313="TRUE",ABS('Per Diem Calc Tool'!$S313),""))</f>
      </c>
      <c r="Z313" s="170">
        <f>IF(AND(N313=0.75,($Q313="TRUE")),ABS('Per Diem Calc Tool'!$T313*0.75),IF($Q313="TRUE",ABS('Per Diem Calc Tool'!$T313),""))</f>
      </c>
    </row>
    <row r="314" spans="12:26" ht="14.25">
      <c r="L314" s="188"/>
      <c r="N314" s="235"/>
      <c r="O314" s="236" t="str">
        <f t="shared" si="19"/>
        <v>FALSE</v>
      </c>
      <c r="P314" s="236"/>
      <c r="Q314" s="236"/>
      <c r="R314" s="237">
        <f t="shared" si="16"/>
        <v>0</v>
      </c>
      <c r="S314" s="237">
        <f t="shared" si="17"/>
        <v>0</v>
      </c>
      <c r="T314" s="237">
        <f t="shared" si="18"/>
        <v>0</v>
      </c>
      <c r="U314" s="238" t="e">
        <f>(VLOOKUP($P$9,Per_diem_table,1)*N314)-SUM((X314,Y314,Z314))</f>
        <v>#REF!</v>
      </c>
      <c r="V314" s="237"/>
      <c r="X314" s="170">
        <f>IF(AND(N314=0.75,($O314="TRUE")),ABS('Per Diem Calc Tool'!$R314*0.75),IF($O314="TRUE",ABS('Per Diem Calc Tool'!$R314),""))</f>
      </c>
      <c r="Y314" s="170">
        <f>IF(AND(N314=0.75,($P314="TRUE")),ABS('Per Diem Calc Tool'!$S314*0.75),IF($P314="TRUE",ABS('Per Diem Calc Tool'!$S314),""))</f>
      </c>
      <c r="Z314" s="170">
        <f>IF(AND(N314=0.75,($Q314="TRUE")),ABS('Per Diem Calc Tool'!$T314*0.75),IF($Q314="TRUE",ABS('Per Diem Calc Tool'!$T314),""))</f>
      </c>
    </row>
    <row r="315" spans="12:26" ht="14.25">
      <c r="L315" s="188"/>
      <c r="N315" s="235"/>
      <c r="O315" s="236" t="str">
        <f t="shared" si="19"/>
        <v>FALSE</v>
      </c>
      <c r="P315" s="236"/>
      <c r="Q315" s="236"/>
      <c r="R315" s="237">
        <f t="shared" si="16"/>
        <v>0</v>
      </c>
      <c r="S315" s="237">
        <f t="shared" si="17"/>
        <v>0</v>
      </c>
      <c r="T315" s="237">
        <f t="shared" si="18"/>
        <v>0</v>
      </c>
      <c r="U315" s="238" t="e">
        <f>(VLOOKUP($P$9,Per_diem_table,1)*N315)-SUM((X315,Y315,Z315))</f>
        <v>#REF!</v>
      </c>
      <c r="V315" s="237"/>
      <c r="X315" s="170">
        <f>IF(AND(N315=0.75,($O315="TRUE")),ABS('Per Diem Calc Tool'!$R315*0.75),IF($O315="TRUE",ABS('Per Diem Calc Tool'!$R315),""))</f>
      </c>
      <c r="Y315" s="170">
        <f>IF(AND(N315=0.75,($P315="TRUE")),ABS('Per Diem Calc Tool'!$S315*0.75),IF($P315="TRUE",ABS('Per Diem Calc Tool'!$S315),""))</f>
      </c>
      <c r="Z315" s="170">
        <f>IF(AND(N315=0.75,($Q315="TRUE")),ABS('Per Diem Calc Tool'!$T315*0.75),IF($Q315="TRUE",ABS('Per Diem Calc Tool'!$T315),""))</f>
      </c>
    </row>
    <row r="316" spans="12:26" ht="14.25">
      <c r="L316" s="188">
        <v>99</v>
      </c>
      <c r="M316" s="169" t="b">
        <f>+L316&lt;=$O$7</f>
        <v>0</v>
      </c>
      <c r="N316" s="235">
        <f>IF(L316=$O$7,0.75,1)</f>
        <v>1</v>
      </c>
      <c r="O316" s="236" t="str">
        <f>IF(B118="X","TRUE","FALSE")</f>
        <v>FALSE</v>
      </c>
      <c r="P316" s="236" t="str">
        <f>IF(C316="X","TRUE","FALSE")</f>
        <v>FALSE</v>
      </c>
      <c r="Q316" s="236" t="str">
        <f>IF(D316="X","TRUE","FALSE")</f>
        <v>FALSE</v>
      </c>
      <c r="R316" s="237">
        <f t="shared" si="16"/>
        <v>0</v>
      </c>
      <c r="S316" s="237">
        <f t="shared" si="17"/>
        <v>0</v>
      </c>
      <c r="T316" s="237">
        <f t="shared" si="18"/>
        <v>0</v>
      </c>
      <c r="U316" s="238" t="e">
        <f>(VLOOKUP($P$9,Per_diem_table,1)*N316)-SUM((X316,Y316,Z316))</f>
        <v>#REF!</v>
      </c>
      <c r="V316" s="237" t="e">
        <f>IF(U316&lt;5,5,U316)</f>
        <v>#REF!</v>
      </c>
      <c r="X316" s="170">
        <f>IF(AND(N316=0.75,($O316="TRUE")),ABS('Per Diem Calc Tool'!$R316*0.75),IF($O316="TRUE",ABS('Per Diem Calc Tool'!$R316),""))</f>
      </c>
      <c r="Y316" s="170">
        <f>IF(AND(N316=0.75,($P316="TRUE")),ABS('Per Diem Calc Tool'!$S316*0.75),IF($P316="TRUE",ABS('Per Diem Calc Tool'!$S316),""))</f>
      </c>
      <c r="Z316" s="170">
        <f>IF(AND(N316=0.75,($Q316="TRUE")),ABS('Per Diem Calc Tool'!$T316*0.75),IF($Q316="TRUE",ABS('Per Diem Calc Tool'!$T316),""))</f>
      </c>
    </row>
    <row r="317" spans="12:26" ht="14.25">
      <c r="L317" s="188"/>
      <c r="N317" s="235"/>
      <c r="O317" s="236" t="str">
        <f t="shared" si="19"/>
        <v>FALSE</v>
      </c>
      <c r="P317" s="236"/>
      <c r="Q317" s="236"/>
      <c r="R317" s="237">
        <f t="shared" si="16"/>
        <v>0</v>
      </c>
      <c r="S317" s="237">
        <f t="shared" si="17"/>
        <v>0</v>
      </c>
      <c r="T317" s="237">
        <f t="shared" si="18"/>
        <v>0</v>
      </c>
      <c r="U317" s="238" t="e">
        <f>(VLOOKUP($P$9,Per_diem_table,1)*N317)-SUM((X317,Y317,Z317))</f>
        <v>#REF!</v>
      </c>
      <c r="V317" s="237"/>
      <c r="X317" s="170">
        <f>IF(AND(N317=0.75,($O317="TRUE")),ABS('Per Diem Calc Tool'!$R317*0.75),IF($O317="TRUE",ABS('Per Diem Calc Tool'!$R317),""))</f>
      </c>
      <c r="Y317" s="170">
        <f>IF(AND(N317=0.75,($P317="TRUE")),ABS('Per Diem Calc Tool'!$S317*0.75),IF($P317="TRUE",ABS('Per Diem Calc Tool'!$S317),""))</f>
      </c>
      <c r="Z317" s="170">
        <f>IF(AND(N317=0.75,($Q317="TRUE")),ABS('Per Diem Calc Tool'!$T317*0.75),IF($Q317="TRUE",ABS('Per Diem Calc Tool'!$T317),""))</f>
      </c>
    </row>
    <row r="318" spans="12:26" ht="14.25">
      <c r="L318" s="188"/>
      <c r="N318" s="235"/>
      <c r="O318" s="236" t="str">
        <f t="shared" si="19"/>
        <v>FALSE</v>
      </c>
      <c r="P318" s="236"/>
      <c r="Q318" s="236"/>
      <c r="R318" s="237">
        <f t="shared" si="16"/>
        <v>0</v>
      </c>
      <c r="S318" s="237">
        <f t="shared" si="17"/>
        <v>0</v>
      </c>
      <c r="T318" s="237">
        <f t="shared" si="18"/>
        <v>0</v>
      </c>
      <c r="U318" s="238" t="e">
        <f>(VLOOKUP($P$9,Per_diem_table,1)*N318)-SUM((X318,Y318,Z318))</f>
        <v>#REF!</v>
      </c>
      <c r="V318" s="237"/>
      <c r="X318" s="170">
        <f>IF(AND(N318=0.75,($O318="TRUE")),ABS('Per Diem Calc Tool'!$R318*0.75),IF($O318="TRUE",ABS('Per Diem Calc Tool'!$R318),""))</f>
      </c>
      <c r="Y318" s="170">
        <f>IF(AND(N318=0.75,($P318="TRUE")),ABS('Per Diem Calc Tool'!$S318*0.75),IF($P318="TRUE",ABS('Per Diem Calc Tool'!$S318),""))</f>
      </c>
      <c r="Z318" s="170">
        <f>IF(AND(N318=0.75,($Q318="TRUE")),ABS('Per Diem Calc Tool'!$T318*0.75),IF($Q318="TRUE",ABS('Per Diem Calc Tool'!$T318),""))</f>
      </c>
    </row>
    <row r="319" spans="12:26" ht="14.25">
      <c r="L319" s="188">
        <v>100</v>
      </c>
      <c r="M319" s="169" t="b">
        <f>+L319&lt;=$O$7</f>
        <v>0</v>
      </c>
      <c r="N319" s="235">
        <f>IF(L319=$O$7,0.75,1)</f>
        <v>1</v>
      </c>
      <c r="O319" s="236" t="str">
        <f>IF(B119="X","TRUE","FALSE")</f>
        <v>FALSE</v>
      </c>
      <c r="P319" s="236" t="str">
        <f>IF(C317="X","TRUE","FALSE")</f>
        <v>FALSE</v>
      </c>
      <c r="Q319" s="236" t="str">
        <f>IF(D317="X","TRUE","FALSE")</f>
        <v>FALSE</v>
      </c>
      <c r="R319" s="237">
        <f t="shared" si="16"/>
        <v>0</v>
      </c>
      <c r="S319" s="237">
        <f t="shared" si="17"/>
        <v>0</v>
      </c>
      <c r="T319" s="237">
        <f t="shared" si="18"/>
        <v>0</v>
      </c>
      <c r="U319" s="238" t="e">
        <f>(VLOOKUP($P$9,Per_diem_table,1)*N319)-SUM((X319,Y319,Z319))</f>
        <v>#REF!</v>
      </c>
      <c r="V319" s="237" t="e">
        <f>IF(U319&lt;5,5,U319)</f>
        <v>#REF!</v>
      </c>
      <c r="X319" s="170">
        <f>IF(AND(N319=0.75,($O319="TRUE")),ABS('Per Diem Calc Tool'!$R319*0.75),IF($O319="TRUE",ABS('Per Diem Calc Tool'!$R319),""))</f>
      </c>
      <c r="Y319" s="170">
        <f>IF(AND(N319=0.75,($P319="TRUE")),ABS('Per Diem Calc Tool'!$S319*0.75),IF($P319="TRUE",ABS('Per Diem Calc Tool'!$S319),""))</f>
      </c>
      <c r="Z319" s="170">
        <f>IF(AND(N319=0.75,($Q319="TRUE")),ABS('Per Diem Calc Tool'!$T319*0.75),IF($Q319="TRUE",ABS('Per Diem Calc Tool'!$T319),""))</f>
      </c>
    </row>
    <row r="320" spans="12:26" ht="14.25">
      <c r="L320" s="188"/>
      <c r="N320" s="235"/>
      <c r="O320" s="236" t="str">
        <f t="shared" si="19"/>
        <v>FALSE</v>
      </c>
      <c r="P320" s="236"/>
      <c r="Q320" s="236"/>
      <c r="R320" s="237">
        <f t="shared" si="16"/>
        <v>0</v>
      </c>
      <c r="S320" s="237">
        <f t="shared" si="17"/>
        <v>0</v>
      </c>
      <c r="T320" s="237">
        <f t="shared" si="18"/>
        <v>0</v>
      </c>
      <c r="U320" s="238" t="e">
        <f>(VLOOKUP($P$9,Per_diem_table,1)*N320)-SUM((X320,Y320,Z320))</f>
        <v>#REF!</v>
      </c>
      <c r="V320" s="237"/>
      <c r="X320" s="170">
        <f>IF(AND(N320=0.75,($O320="TRUE")),ABS('Per Diem Calc Tool'!$R320*0.75),IF($O320="TRUE",ABS('Per Diem Calc Tool'!$R320),""))</f>
      </c>
      <c r="Y320" s="170">
        <f>IF(AND(N320=0.75,($P320="TRUE")),ABS('Per Diem Calc Tool'!$S320*0.75),IF($P320="TRUE",ABS('Per Diem Calc Tool'!$S320),""))</f>
      </c>
      <c r="Z320" s="170">
        <f>IF(AND(N320=0.75,($Q320="TRUE")),ABS('Per Diem Calc Tool'!$T320*0.75),IF($Q320="TRUE",ABS('Per Diem Calc Tool'!$T320),""))</f>
      </c>
    </row>
    <row r="321" spans="12:26" ht="14.25">
      <c r="L321" s="188"/>
      <c r="N321" s="235"/>
      <c r="O321" s="236" t="str">
        <f t="shared" si="19"/>
        <v>FALSE</v>
      </c>
      <c r="P321" s="236"/>
      <c r="Q321" s="236"/>
      <c r="R321" s="237">
        <f t="shared" si="16"/>
        <v>0</v>
      </c>
      <c r="S321" s="237">
        <f t="shared" si="17"/>
        <v>0</v>
      </c>
      <c r="T321" s="237">
        <f t="shared" si="18"/>
        <v>0</v>
      </c>
      <c r="U321" s="238" t="e">
        <f>(VLOOKUP($P$9,Per_diem_table,1)*N321)-SUM((X321,Y321,Z321))</f>
        <v>#REF!</v>
      </c>
      <c r="V321" s="237"/>
      <c r="X321" s="170">
        <f>IF(AND(N321=0.75,($O321="TRUE")),ABS('Per Diem Calc Tool'!$R321*0.75),IF($O321="TRUE",ABS('Per Diem Calc Tool'!$R321),""))</f>
      </c>
      <c r="Y321" s="170">
        <f>IF(AND(N321=0.75,($P321="TRUE")),ABS('Per Diem Calc Tool'!$S321*0.75),IF($P321="TRUE",ABS('Per Diem Calc Tool'!$S321),""))</f>
      </c>
      <c r="Z321" s="170">
        <f>IF(AND(N321=0.75,($Q321="TRUE")),ABS('Per Diem Calc Tool'!$T321*0.75),IF($Q321="TRUE",ABS('Per Diem Calc Tool'!$T321),""))</f>
      </c>
    </row>
    <row r="322" spans="12:26" ht="14.25">
      <c r="L322" s="188">
        <v>101</v>
      </c>
      <c r="M322" s="169" t="b">
        <f>+L322&lt;=$O$7</f>
        <v>0</v>
      </c>
      <c r="N322" s="235">
        <f>IF(L322=$O$7,0.75,1)</f>
        <v>1</v>
      </c>
      <c r="O322" s="236" t="str">
        <f>IF(B120="X","TRUE","FALSE")</f>
        <v>FALSE</v>
      </c>
      <c r="P322" s="236" t="str">
        <f>IF(C318="X","TRUE","FALSE")</f>
        <v>FALSE</v>
      </c>
      <c r="Q322" s="236" t="str">
        <f>IF(D318="X","TRUE","FALSE")</f>
        <v>FALSE</v>
      </c>
      <c r="R322" s="237">
        <f t="shared" si="16"/>
        <v>0</v>
      </c>
      <c r="S322" s="237">
        <f t="shared" si="17"/>
        <v>0</v>
      </c>
      <c r="T322" s="237">
        <f t="shared" si="18"/>
        <v>0</v>
      </c>
      <c r="U322" s="238" t="e">
        <f>(VLOOKUP($P$9,Per_diem_table,1)*N322)-SUM((X322,Y322,Z322))</f>
        <v>#REF!</v>
      </c>
      <c r="V322" s="237" t="e">
        <f>IF(U322&lt;5,5,U322)</f>
        <v>#REF!</v>
      </c>
      <c r="X322" s="170">
        <f>IF(AND(N322=0.75,($O322="TRUE")),ABS('Per Diem Calc Tool'!$R322*0.75),IF($O322="TRUE",ABS('Per Diem Calc Tool'!$R322),""))</f>
      </c>
      <c r="Y322" s="170">
        <f>IF(AND(N322=0.75,($P322="TRUE")),ABS('Per Diem Calc Tool'!$S322*0.75),IF($P322="TRUE",ABS('Per Diem Calc Tool'!$S322),""))</f>
      </c>
      <c r="Z322" s="170">
        <f>IF(AND(N322=0.75,($Q322="TRUE")),ABS('Per Diem Calc Tool'!$T322*0.75),IF($Q322="TRUE",ABS('Per Diem Calc Tool'!$T322),""))</f>
      </c>
    </row>
    <row r="323" spans="12:26" ht="14.25">
      <c r="L323" s="188"/>
      <c r="N323" s="235"/>
      <c r="O323" s="236" t="str">
        <f t="shared" si="19"/>
        <v>FALSE</v>
      </c>
      <c r="P323" s="236"/>
      <c r="Q323" s="236"/>
      <c r="R323" s="237">
        <f t="shared" si="16"/>
        <v>0</v>
      </c>
      <c r="S323" s="237">
        <f t="shared" si="17"/>
        <v>0</v>
      </c>
      <c r="T323" s="237">
        <f t="shared" si="18"/>
        <v>0</v>
      </c>
      <c r="U323" s="238" t="e">
        <f>(VLOOKUP($P$9,Per_diem_table,1)*N323)-SUM((X323,Y323,Z323))</f>
        <v>#REF!</v>
      </c>
      <c r="V323" s="237"/>
      <c r="X323" s="170">
        <f>IF(AND(N323=0.75,($O323="TRUE")),ABS('Per Diem Calc Tool'!$R323*0.75),IF($O323="TRUE",ABS('Per Diem Calc Tool'!$R323),""))</f>
      </c>
      <c r="Y323" s="170">
        <f>IF(AND(N323=0.75,($P323="TRUE")),ABS('Per Diem Calc Tool'!$S323*0.75),IF($P323="TRUE",ABS('Per Diem Calc Tool'!$S323),""))</f>
      </c>
      <c r="Z323" s="170">
        <f>IF(AND(N323=0.75,($Q323="TRUE")),ABS('Per Diem Calc Tool'!$T323*0.75),IF($Q323="TRUE",ABS('Per Diem Calc Tool'!$T323),""))</f>
      </c>
    </row>
    <row r="324" spans="12:26" ht="14.25">
      <c r="L324" s="188"/>
      <c r="N324" s="235"/>
      <c r="O324" s="236" t="str">
        <f t="shared" si="19"/>
        <v>FALSE</v>
      </c>
      <c r="P324" s="236"/>
      <c r="Q324" s="236"/>
      <c r="R324" s="237">
        <f t="shared" si="16"/>
        <v>0</v>
      </c>
      <c r="S324" s="237">
        <f t="shared" si="17"/>
        <v>0</v>
      </c>
      <c r="T324" s="237">
        <f t="shared" si="18"/>
        <v>0</v>
      </c>
      <c r="U324" s="238" t="e">
        <f>(VLOOKUP($P$9,Per_diem_table,1)*N324)-SUM((X324,Y324,Z324))</f>
        <v>#REF!</v>
      </c>
      <c r="V324" s="237"/>
      <c r="X324" s="170">
        <f>IF(AND(N324=0.75,($O324="TRUE")),ABS('Per Diem Calc Tool'!$R324*0.75),IF($O324="TRUE",ABS('Per Diem Calc Tool'!$R324),""))</f>
      </c>
      <c r="Y324" s="170">
        <f>IF(AND(N324=0.75,($P324="TRUE")),ABS('Per Diem Calc Tool'!$S324*0.75),IF($P324="TRUE",ABS('Per Diem Calc Tool'!$S324),""))</f>
      </c>
      <c r="Z324" s="170">
        <f>IF(AND(N324=0.75,($Q324="TRUE")),ABS('Per Diem Calc Tool'!$T324*0.75),IF($Q324="TRUE",ABS('Per Diem Calc Tool'!$T324),""))</f>
      </c>
    </row>
    <row r="325" spans="12:26" ht="14.25">
      <c r="L325" s="188">
        <v>102</v>
      </c>
      <c r="M325" s="169" t="b">
        <f>+L325&lt;=$O$7</f>
        <v>0</v>
      </c>
      <c r="N325" s="235">
        <f>IF(L325=$O$7,0.75,1)</f>
        <v>1</v>
      </c>
      <c r="O325" s="236" t="str">
        <f>IF(B275="X","TRUE","FALSE")</f>
        <v>FALSE</v>
      </c>
      <c r="P325" s="236" t="str">
        <f>IF(C325="X","TRUE","FALSE")</f>
        <v>FALSE</v>
      </c>
      <c r="Q325" s="236" t="str">
        <f>IF(D325="X","TRUE","FALSE")</f>
        <v>FALSE</v>
      </c>
      <c r="R325" s="237">
        <f t="shared" si="16"/>
        <v>0</v>
      </c>
      <c r="S325" s="237">
        <f t="shared" si="17"/>
        <v>0</v>
      </c>
      <c r="T325" s="237">
        <f t="shared" si="18"/>
        <v>0</v>
      </c>
      <c r="U325" s="238" t="e">
        <f>(VLOOKUP($P$9,Per_diem_table,1)*N325)-SUM((X325,Y325,Z325))</f>
        <v>#REF!</v>
      </c>
      <c r="V325" s="237" t="e">
        <f>IF(U325&lt;5,5,U325)</f>
        <v>#REF!</v>
      </c>
      <c r="X325" s="170">
        <f>IF(AND(N325=0.75,($O325="TRUE")),ABS('Per Diem Calc Tool'!$R325*0.75),IF($O325="TRUE",ABS('Per Diem Calc Tool'!$R325),""))</f>
      </c>
      <c r="Y325" s="170">
        <f>IF(AND(N325=0.75,($P325="TRUE")),ABS('Per Diem Calc Tool'!$S325*0.75),IF($P325="TRUE",ABS('Per Diem Calc Tool'!$S325),""))</f>
      </c>
      <c r="Z325" s="170">
        <f>IF(AND(N325=0.75,($Q325="TRUE")),ABS('Per Diem Calc Tool'!$T325*0.75),IF($Q325="TRUE",ABS('Per Diem Calc Tool'!$T325),""))</f>
      </c>
    </row>
    <row r="326" spans="12:26" ht="14.25">
      <c r="L326" s="188"/>
      <c r="N326" s="235"/>
      <c r="O326" s="236" t="str">
        <f t="shared" si="19"/>
        <v>FALSE</v>
      </c>
      <c r="P326" s="236"/>
      <c r="Q326" s="236"/>
      <c r="R326" s="237">
        <f t="shared" si="16"/>
        <v>0</v>
      </c>
      <c r="S326" s="237">
        <f t="shared" si="17"/>
        <v>0</v>
      </c>
      <c r="T326" s="237">
        <f t="shared" si="18"/>
        <v>0</v>
      </c>
      <c r="U326" s="238" t="e">
        <f>(VLOOKUP($P$9,Per_diem_table,1)*N326)-SUM((X326,Y326,Z326))</f>
        <v>#REF!</v>
      </c>
      <c r="V326" s="237"/>
      <c r="X326" s="170">
        <f>IF(AND(N326=0.75,($O326="TRUE")),ABS('Per Diem Calc Tool'!$R326*0.75),IF($O326="TRUE",ABS('Per Diem Calc Tool'!$R326),""))</f>
      </c>
      <c r="Y326" s="170">
        <f>IF(AND(N326=0.75,($P326="TRUE")),ABS('Per Diem Calc Tool'!$S326*0.75),IF($P326="TRUE",ABS('Per Diem Calc Tool'!$S326),""))</f>
      </c>
      <c r="Z326" s="170">
        <f>IF(AND(N326=0.75,($Q326="TRUE")),ABS('Per Diem Calc Tool'!$T326*0.75),IF($Q326="TRUE",ABS('Per Diem Calc Tool'!$T326),""))</f>
      </c>
    </row>
    <row r="327" spans="12:26" ht="14.25">
      <c r="L327" s="188"/>
      <c r="N327" s="235"/>
      <c r="O327" s="236" t="str">
        <f t="shared" si="19"/>
        <v>FALSE</v>
      </c>
      <c r="P327" s="236"/>
      <c r="Q327" s="236"/>
      <c r="R327" s="237">
        <f t="shared" si="16"/>
        <v>0</v>
      </c>
      <c r="S327" s="237">
        <f t="shared" si="17"/>
        <v>0</v>
      </c>
      <c r="T327" s="237">
        <f t="shared" si="18"/>
        <v>0</v>
      </c>
      <c r="U327" s="238" t="e">
        <f>(VLOOKUP($P$9,Per_diem_table,1)*N327)-SUM((X327,Y327,Z327))</f>
        <v>#REF!</v>
      </c>
      <c r="V327" s="237"/>
      <c r="X327" s="170">
        <f>IF(AND(N327=0.75,($O327="TRUE")),ABS('Per Diem Calc Tool'!$R327*0.75),IF($O327="TRUE",ABS('Per Diem Calc Tool'!$R327),""))</f>
      </c>
      <c r="Y327" s="170">
        <f>IF(AND(N327=0.75,($P327="TRUE")),ABS('Per Diem Calc Tool'!$S327*0.75),IF($P327="TRUE",ABS('Per Diem Calc Tool'!$S327),""))</f>
      </c>
      <c r="Z327" s="170">
        <f>IF(AND(N327=0.75,($Q327="TRUE")),ABS('Per Diem Calc Tool'!$T327*0.75),IF($Q327="TRUE",ABS('Per Diem Calc Tool'!$T327),""))</f>
      </c>
    </row>
    <row r="328" spans="12:26" ht="14.25">
      <c r="L328" s="188">
        <v>103</v>
      </c>
      <c r="M328" s="169" t="b">
        <f>+L328&lt;=$O$7</f>
        <v>0</v>
      </c>
      <c r="N328" s="235">
        <f>IF(L328=$O$7,0.75,1)</f>
        <v>1</v>
      </c>
      <c r="O328" s="236" t="str">
        <f>IF(B278="X","TRUE","FALSE")</f>
        <v>FALSE</v>
      </c>
      <c r="P328" s="236" t="str">
        <f>IF(C326="X","TRUE","FALSE")</f>
        <v>FALSE</v>
      </c>
      <c r="Q328" s="236" t="str">
        <f>IF(D326="X","TRUE","FALSE")</f>
        <v>FALSE</v>
      </c>
      <c r="R328" s="237">
        <f t="shared" si="16"/>
        <v>0</v>
      </c>
      <c r="S328" s="237">
        <f t="shared" si="17"/>
        <v>0</v>
      </c>
      <c r="T328" s="237">
        <f t="shared" si="18"/>
        <v>0</v>
      </c>
      <c r="U328" s="238" t="e">
        <f>(VLOOKUP($P$9,Per_diem_table,1)*N328)-SUM((X328,Y328,Z328))</f>
        <v>#REF!</v>
      </c>
      <c r="V328" s="237" t="e">
        <f>IF(U328&lt;5,5,U328)</f>
        <v>#REF!</v>
      </c>
      <c r="X328" s="170">
        <f>IF(AND(N328=0.75,($O328="TRUE")),ABS('Per Diem Calc Tool'!$R328*0.75),IF($O328="TRUE",ABS('Per Diem Calc Tool'!$R328),""))</f>
      </c>
      <c r="Y328" s="170">
        <f>IF(AND(N328=0.75,($P328="TRUE")),ABS('Per Diem Calc Tool'!$S328*0.75),IF($P328="TRUE",ABS('Per Diem Calc Tool'!$S328),""))</f>
      </c>
      <c r="Z328" s="170">
        <f>IF(AND(N328=0.75,($Q328="TRUE")),ABS('Per Diem Calc Tool'!$T328*0.75),IF($Q328="TRUE",ABS('Per Diem Calc Tool'!$T328),""))</f>
      </c>
    </row>
    <row r="329" spans="12:26" ht="14.25">
      <c r="L329" s="188"/>
      <c r="N329" s="235"/>
      <c r="O329" s="236" t="str">
        <f t="shared" si="19"/>
        <v>FALSE</v>
      </c>
      <c r="P329" s="236"/>
      <c r="Q329" s="236"/>
      <c r="R329" s="237">
        <f t="shared" si="16"/>
        <v>0</v>
      </c>
      <c r="S329" s="237">
        <f t="shared" si="17"/>
        <v>0</v>
      </c>
      <c r="T329" s="237">
        <f t="shared" si="18"/>
        <v>0</v>
      </c>
      <c r="U329" s="238" t="e">
        <f>(VLOOKUP($P$9,Per_diem_table,1)*N329)-SUM((X329,Y329,Z329))</f>
        <v>#REF!</v>
      </c>
      <c r="V329" s="237"/>
      <c r="X329" s="170">
        <f>IF(AND(N329=0.75,($O329="TRUE")),ABS('Per Diem Calc Tool'!$R329*0.75),IF($O329="TRUE",ABS('Per Diem Calc Tool'!$R329),""))</f>
      </c>
      <c r="Y329" s="170">
        <f>IF(AND(N329=0.75,($P329="TRUE")),ABS('Per Diem Calc Tool'!$S329*0.75),IF($P329="TRUE",ABS('Per Diem Calc Tool'!$S329),""))</f>
      </c>
      <c r="Z329" s="170">
        <f>IF(AND(N329=0.75,($Q329="TRUE")),ABS('Per Diem Calc Tool'!$T329*0.75),IF($Q329="TRUE",ABS('Per Diem Calc Tool'!$T329),""))</f>
      </c>
    </row>
    <row r="330" spans="12:26" ht="14.25">
      <c r="L330" s="188"/>
      <c r="N330" s="235"/>
      <c r="O330" s="236" t="str">
        <f t="shared" si="19"/>
        <v>FALSE</v>
      </c>
      <c r="P330" s="236"/>
      <c r="Q330" s="236"/>
      <c r="R330" s="237">
        <f t="shared" si="16"/>
        <v>0</v>
      </c>
      <c r="S330" s="237">
        <f t="shared" si="17"/>
        <v>0</v>
      </c>
      <c r="T330" s="237">
        <f t="shared" si="18"/>
        <v>0</v>
      </c>
      <c r="U330" s="238" t="e">
        <f>(VLOOKUP($P$9,Per_diem_table,1)*N330)-SUM((X330,Y330,Z330))</f>
        <v>#REF!</v>
      </c>
      <c r="V330" s="237"/>
      <c r="X330" s="170">
        <f>IF(AND(N330=0.75,($O330="TRUE")),ABS('Per Diem Calc Tool'!$R330*0.75),IF($O330="TRUE",ABS('Per Diem Calc Tool'!$R330),""))</f>
      </c>
      <c r="Y330" s="170">
        <f>IF(AND(N330=0.75,($P330="TRUE")),ABS('Per Diem Calc Tool'!$S330*0.75),IF($P330="TRUE",ABS('Per Diem Calc Tool'!$S330),""))</f>
      </c>
      <c r="Z330" s="170">
        <f>IF(AND(N330=0.75,($Q330="TRUE")),ABS('Per Diem Calc Tool'!$T330*0.75),IF($Q330="TRUE",ABS('Per Diem Calc Tool'!$T330),""))</f>
      </c>
    </row>
    <row r="331" spans="12:26" ht="14.25">
      <c r="L331" s="188">
        <v>104</v>
      </c>
      <c r="M331" s="169" t="b">
        <f>+L331&lt;=$O$7</f>
        <v>0</v>
      </c>
      <c r="N331" s="235">
        <f>IF(L331=$O$7,0.75,1)</f>
        <v>1</v>
      </c>
      <c r="O331" s="236" t="str">
        <f>IF(B281="X","TRUE","FALSE")</f>
        <v>FALSE</v>
      </c>
      <c r="P331" s="236" t="str">
        <f>IF(C327="X","TRUE","FALSE")</f>
        <v>FALSE</v>
      </c>
      <c r="Q331" s="236" t="str">
        <f>IF(D327="X","TRUE","FALSE")</f>
        <v>FALSE</v>
      </c>
      <c r="R331" s="237">
        <f t="shared" si="16"/>
        <v>0</v>
      </c>
      <c r="S331" s="237">
        <f t="shared" si="17"/>
        <v>0</v>
      </c>
      <c r="T331" s="237">
        <f t="shared" si="18"/>
        <v>0</v>
      </c>
      <c r="U331" s="238" t="e">
        <f>(VLOOKUP($P$9,Per_diem_table,1)*N331)-SUM((X331,Y331,Z331))</f>
        <v>#REF!</v>
      </c>
      <c r="V331" s="237" t="e">
        <f>IF(U331&lt;5,5,U331)</f>
        <v>#REF!</v>
      </c>
      <c r="X331" s="170">
        <f>IF(AND(N331=0.75,($O331="TRUE")),ABS('Per Diem Calc Tool'!$R331*0.75),IF($O331="TRUE",ABS('Per Diem Calc Tool'!$R331),""))</f>
      </c>
      <c r="Y331" s="170">
        <f>IF(AND(N331=0.75,($P331="TRUE")),ABS('Per Diem Calc Tool'!$S331*0.75),IF($P331="TRUE",ABS('Per Diem Calc Tool'!$S331),""))</f>
      </c>
      <c r="Z331" s="170">
        <f>IF(AND(N331=0.75,($Q331="TRUE")),ABS('Per Diem Calc Tool'!$T331*0.75),IF($Q331="TRUE",ABS('Per Diem Calc Tool'!$T331),""))</f>
      </c>
    </row>
    <row r="332" spans="12:26" ht="14.25">
      <c r="L332" s="188"/>
      <c r="N332" s="235"/>
      <c r="O332" s="236" t="str">
        <f t="shared" si="19"/>
        <v>FALSE</v>
      </c>
      <c r="P332" s="236"/>
      <c r="Q332" s="236"/>
      <c r="R332" s="237">
        <f t="shared" si="16"/>
        <v>0</v>
      </c>
      <c r="S332" s="237">
        <f t="shared" si="17"/>
        <v>0</v>
      </c>
      <c r="T332" s="237">
        <f t="shared" si="18"/>
        <v>0</v>
      </c>
      <c r="U332" s="238" t="e">
        <f>(VLOOKUP($P$9,Per_diem_table,1)*N332)-SUM((X332,Y332,Z332))</f>
        <v>#REF!</v>
      </c>
      <c r="V332" s="237"/>
      <c r="X332" s="170">
        <f>IF(AND(N332=0.75,($O332="TRUE")),ABS('Per Diem Calc Tool'!$R332*0.75),IF($O332="TRUE",ABS('Per Diem Calc Tool'!$R332),""))</f>
      </c>
      <c r="Y332" s="170">
        <f>IF(AND(N332=0.75,($P332="TRUE")),ABS('Per Diem Calc Tool'!$S332*0.75),IF($P332="TRUE",ABS('Per Diem Calc Tool'!$S332),""))</f>
      </c>
      <c r="Z332" s="170">
        <f>IF(AND(N332=0.75,($Q332="TRUE")),ABS('Per Diem Calc Tool'!$T332*0.75),IF($Q332="TRUE",ABS('Per Diem Calc Tool'!$T332),""))</f>
      </c>
    </row>
    <row r="333" spans="12:26" ht="14.25">
      <c r="L333" s="188"/>
      <c r="N333" s="235"/>
      <c r="O333" s="236" t="str">
        <f t="shared" si="19"/>
        <v>FALSE</v>
      </c>
      <c r="P333" s="236"/>
      <c r="Q333" s="236"/>
      <c r="R333" s="237">
        <f t="shared" si="16"/>
        <v>0</v>
      </c>
      <c r="S333" s="237">
        <f t="shared" si="17"/>
        <v>0</v>
      </c>
      <c r="T333" s="237">
        <f t="shared" si="18"/>
        <v>0</v>
      </c>
      <c r="U333" s="238" t="e">
        <f>(VLOOKUP($P$9,Per_diem_table,1)*N333)-SUM((X333,Y333,Z333))</f>
        <v>#REF!</v>
      </c>
      <c r="V333" s="237"/>
      <c r="X333" s="170">
        <f>IF(AND(N333=0.75,($O333="TRUE")),ABS('Per Diem Calc Tool'!$R333*0.75),IF($O333="TRUE",ABS('Per Diem Calc Tool'!$R333),""))</f>
      </c>
      <c r="Y333" s="170">
        <f>IF(AND(N333=0.75,($P333="TRUE")),ABS('Per Diem Calc Tool'!$S333*0.75),IF($P333="TRUE",ABS('Per Diem Calc Tool'!$S333),""))</f>
      </c>
      <c r="Z333" s="170">
        <f>IF(AND(N333=0.75,($Q333="TRUE")),ABS('Per Diem Calc Tool'!$T333*0.75),IF($Q333="TRUE",ABS('Per Diem Calc Tool'!$T333),""))</f>
      </c>
    </row>
    <row r="334" spans="12:26" ht="14.25">
      <c r="L334" s="188">
        <v>105</v>
      </c>
      <c r="M334" s="169" t="b">
        <f>+L334&lt;=$O$7</f>
        <v>0</v>
      </c>
      <c r="N334" s="235">
        <f>IF(L334=$O$7,0.75,1)</f>
        <v>1</v>
      </c>
      <c r="O334" s="236" t="str">
        <f>IF(B284="X","TRUE","FALSE")</f>
        <v>FALSE</v>
      </c>
      <c r="P334" s="236" t="str">
        <f>IF(C334="X","TRUE","FALSE")</f>
        <v>FALSE</v>
      </c>
      <c r="Q334" s="236" t="str">
        <f>IF(D334="X","TRUE","FALSE")</f>
        <v>FALSE</v>
      </c>
      <c r="R334" s="237">
        <f t="shared" si="16"/>
        <v>0</v>
      </c>
      <c r="S334" s="237">
        <f t="shared" si="17"/>
        <v>0</v>
      </c>
      <c r="T334" s="237">
        <f t="shared" si="18"/>
        <v>0</v>
      </c>
      <c r="U334" s="238" t="e">
        <f>(VLOOKUP($P$9,Per_diem_table,1)*N334)-SUM((X334,Y334,Z334))</f>
        <v>#REF!</v>
      </c>
      <c r="V334" s="237" t="e">
        <f>IF(U334&lt;5,5,U334)</f>
        <v>#REF!</v>
      </c>
      <c r="X334" s="170">
        <f>IF(AND(N334=0.75,($O334="TRUE")),ABS('Per Diem Calc Tool'!$R334*0.75),IF($O334="TRUE",ABS('Per Diem Calc Tool'!$R334),""))</f>
      </c>
      <c r="Y334" s="170">
        <f>IF(AND(N334=0.75,($P334="TRUE")),ABS('Per Diem Calc Tool'!$S334*0.75),IF($P334="TRUE",ABS('Per Diem Calc Tool'!$S334),""))</f>
      </c>
      <c r="Z334" s="170">
        <f>IF(AND(N334=0.75,($Q334="TRUE")),ABS('Per Diem Calc Tool'!$T334*0.75),IF($Q334="TRUE",ABS('Per Diem Calc Tool'!$T334),""))</f>
      </c>
    </row>
    <row r="335" spans="12:26" ht="14.25">
      <c r="L335" s="188"/>
      <c r="N335" s="235"/>
      <c r="O335" s="236" t="str">
        <f t="shared" si="19"/>
        <v>FALSE</v>
      </c>
      <c r="P335" s="236"/>
      <c r="Q335" s="236"/>
      <c r="R335" s="237">
        <f t="shared" si="16"/>
        <v>0</v>
      </c>
      <c r="S335" s="237">
        <f t="shared" si="17"/>
        <v>0</v>
      </c>
      <c r="T335" s="237">
        <f t="shared" si="18"/>
        <v>0</v>
      </c>
      <c r="U335" s="238" t="e">
        <f>(VLOOKUP($P$9,Per_diem_table,1)*N335)-SUM((X335,Y335,Z335))</f>
        <v>#REF!</v>
      </c>
      <c r="V335" s="237"/>
      <c r="X335" s="170">
        <f>IF(AND(N335=0.75,($O335="TRUE")),ABS('Per Diem Calc Tool'!$R335*0.75),IF($O335="TRUE",ABS('Per Diem Calc Tool'!$R335),""))</f>
      </c>
      <c r="Y335" s="170">
        <f>IF(AND(N335=0.75,($P335="TRUE")),ABS('Per Diem Calc Tool'!$S335*0.75),IF($P335="TRUE",ABS('Per Diem Calc Tool'!$S335),""))</f>
      </c>
      <c r="Z335" s="170">
        <f>IF(AND(N335=0.75,($Q335="TRUE")),ABS('Per Diem Calc Tool'!$T335*0.75),IF($Q335="TRUE",ABS('Per Diem Calc Tool'!$T335),""))</f>
      </c>
    </row>
    <row r="336" spans="12:26" ht="14.25">
      <c r="L336" s="188"/>
      <c r="N336" s="235"/>
      <c r="O336" s="236" t="str">
        <f t="shared" si="19"/>
        <v>FALSE</v>
      </c>
      <c r="P336" s="236"/>
      <c r="Q336" s="236"/>
      <c r="R336" s="237">
        <f t="shared" si="16"/>
        <v>0</v>
      </c>
      <c r="S336" s="237">
        <f t="shared" si="17"/>
        <v>0</v>
      </c>
      <c r="T336" s="237">
        <f t="shared" si="18"/>
        <v>0</v>
      </c>
      <c r="U336" s="238" t="e">
        <f>(VLOOKUP($P$9,Per_diem_table,1)*N336)-SUM((X336,Y336,Z336))</f>
        <v>#REF!</v>
      </c>
      <c r="V336" s="237"/>
      <c r="X336" s="170">
        <f>IF(AND(N336=0.75,($O336="TRUE")),ABS('Per Diem Calc Tool'!$R336*0.75),IF($O336="TRUE",ABS('Per Diem Calc Tool'!$R336),""))</f>
      </c>
      <c r="Y336" s="170">
        <f>IF(AND(N336=0.75,($P336="TRUE")),ABS('Per Diem Calc Tool'!$S336*0.75),IF($P336="TRUE",ABS('Per Diem Calc Tool'!$S336),""))</f>
      </c>
      <c r="Z336" s="170">
        <f>IF(AND(N336=0.75,($Q336="TRUE")),ABS('Per Diem Calc Tool'!$T336*0.75),IF($Q336="TRUE",ABS('Per Diem Calc Tool'!$T336),""))</f>
      </c>
    </row>
    <row r="337" spans="12:26" ht="14.25">
      <c r="L337" s="188">
        <v>106</v>
      </c>
      <c r="M337" s="169" t="b">
        <f>+L337&lt;=$O$7</f>
        <v>0</v>
      </c>
      <c r="N337" s="235">
        <f>IF(L337=$O$7,0.75,1)</f>
        <v>1</v>
      </c>
      <c r="O337" s="236" t="str">
        <f>IF(B287="X","TRUE","FALSE")</f>
        <v>FALSE</v>
      </c>
      <c r="P337" s="236" t="str">
        <f>IF(C335="X","TRUE","FALSE")</f>
        <v>FALSE</v>
      </c>
      <c r="Q337" s="236" t="str">
        <f>IF(D335="X","TRUE","FALSE")</f>
        <v>FALSE</v>
      </c>
      <c r="R337" s="237">
        <f t="shared" si="16"/>
        <v>0</v>
      </c>
      <c r="S337" s="237">
        <f t="shared" si="17"/>
        <v>0</v>
      </c>
      <c r="T337" s="237">
        <f t="shared" si="18"/>
        <v>0</v>
      </c>
      <c r="U337" s="238" t="e">
        <f>(VLOOKUP($P$9,Per_diem_table,1)*N337)-SUM((X337,Y337,Z337))</f>
        <v>#REF!</v>
      </c>
      <c r="V337" s="237" t="e">
        <f>IF(U337&lt;5,5,U337)</f>
        <v>#REF!</v>
      </c>
      <c r="X337" s="170">
        <f>IF(AND(N337=0.75,($O337="TRUE")),ABS('Per Diem Calc Tool'!$R337*0.75),IF($O337="TRUE",ABS('Per Diem Calc Tool'!$R337),""))</f>
      </c>
      <c r="Y337" s="170">
        <f>IF(AND(N337=0.75,($P337="TRUE")),ABS('Per Diem Calc Tool'!$S337*0.75),IF($P337="TRUE",ABS('Per Diem Calc Tool'!$S337),""))</f>
      </c>
      <c r="Z337" s="170">
        <f>IF(AND(N337=0.75,($Q337="TRUE")),ABS('Per Diem Calc Tool'!$T337*0.75),IF($Q337="TRUE",ABS('Per Diem Calc Tool'!$T337),""))</f>
      </c>
    </row>
    <row r="338" spans="12:26" ht="14.25">
      <c r="L338" s="188"/>
      <c r="N338" s="235"/>
      <c r="O338" s="236" t="str">
        <f t="shared" si="19"/>
        <v>FALSE</v>
      </c>
      <c r="P338" s="236"/>
      <c r="Q338" s="236"/>
      <c r="R338" s="237">
        <f t="shared" si="16"/>
        <v>0</v>
      </c>
      <c r="S338" s="237">
        <f t="shared" si="17"/>
        <v>0</v>
      </c>
      <c r="T338" s="237">
        <f t="shared" si="18"/>
        <v>0</v>
      </c>
      <c r="U338" s="238" t="e">
        <f>(VLOOKUP($P$9,Per_diem_table,1)*N338)-SUM((X338,Y338,Z338))</f>
        <v>#REF!</v>
      </c>
      <c r="V338" s="237"/>
      <c r="X338" s="170">
        <f>IF(AND(N338=0.75,($O338="TRUE")),ABS('Per Diem Calc Tool'!$R338*0.75),IF($O338="TRUE",ABS('Per Diem Calc Tool'!$R338),""))</f>
      </c>
      <c r="Y338" s="170">
        <f>IF(AND(N338=0.75,($P338="TRUE")),ABS('Per Diem Calc Tool'!$S338*0.75),IF($P338="TRUE",ABS('Per Diem Calc Tool'!$S338),""))</f>
      </c>
      <c r="Z338" s="170">
        <f>IF(AND(N338=0.75,($Q338="TRUE")),ABS('Per Diem Calc Tool'!$T338*0.75),IF($Q338="TRUE",ABS('Per Diem Calc Tool'!$T338),""))</f>
      </c>
    </row>
    <row r="339" spans="12:26" ht="14.25">
      <c r="L339" s="188"/>
      <c r="N339" s="235"/>
      <c r="O339" s="236" t="str">
        <f t="shared" si="19"/>
        <v>FALSE</v>
      </c>
      <c r="P339" s="236"/>
      <c r="Q339" s="236"/>
      <c r="R339" s="237">
        <f aca="true" t="shared" si="20" ref="R339:R379">IF(O339="TRUE",-VLOOKUP($P$9,Per_diem_table,2),0)</f>
        <v>0</v>
      </c>
      <c r="S339" s="237">
        <f aca="true" t="shared" si="21" ref="S339:S379">IF(P339="TRUE",-VLOOKUP($P$9,Per_diem_table,3),0)</f>
        <v>0</v>
      </c>
      <c r="T339" s="237">
        <f aca="true" t="shared" si="22" ref="T339:T379">IF(Q339="TRUE",-VLOOKUP($P$9,Per_diem_table,4),0)</f>
        <v>0</v>
      </c>
      <c r="U339" s="238" t="e">
        <f>(VLOOKUP($P$9,Per_diem_table,1)*N339)-SUM((X339,Y339,Z339))</f>
        <v>#REF!</v>
      </c>
      <c r="V339" s="237"/>
      <c r="X339" s="170">
        <f>IF(AND(N339=0.75,($O339="TRUE")),ABS('Per Diem Calc Tool'!$R339*0.75),IF($O339="TRUE",ABS('Per Diem Calc Tool'!$R339),""))</f>
      </c>
      <c r="Y339" s="170">
        <f>IF(AND(N339=0.75,($P339="TRUE")),ABS('Per Diem Calc Tool'!$S339*0.75),IF($P339="TRUE",ABS('Per Diem Calc Tool'!$S339),""))</f>
      </c>
      <c r="Z339" s="170">
        <f>IF(AND(N339=0.75,($Q339="TRUE")),ABS('Per Diem Calc Tool'!$T339*0.75),IF($Q339="TRUE",ABS('Per Diem Calc Tool'!$T339),""))</f>
      </c>
    </row>
    <row r="340" spans="12:26" ht="14.25">
      <c r="L340" s="188">
        <v>107</v>
      </c>
      <c r="M340" s="169" t="b">
        <f>+L340&lt;=$O$7</f>
        <v>0</v>
      </c>
      <c r="N340" s="235">
        <f>IF(L340=$O$7,0.75,1)</f>
        <v>1</v>
      </c>
      <c r="O340" s="236" t="str">
        <f>IF(B290="X","TRUE","FALSE")</f>
        <v>FALSE</v>
      </c>
      <c r="P340" s="236" t="str">
        <f>IF(C336="X","TRUE","FALSE")</f>
        <v>FALSE</v>
      </c>
      <c r="Q340" s="236" t="str">
        <f>IF(D336="X","TRUE","FALSE")</f>
        <v>FALSE</v>
      </c>
      <c r="R340" s="237">
        <f t="shared" si="20"/>
        <v>0</v>
      </c>
      <c r="S340" s="237">
        <f t="shared" si="21"/>
        <v>0</v>
      </c>
      <c r="T340" s="237">
        <f t="shared" si="22"/>
        <v>0</v>
      </c>
      <c r="U340" s="238" t="e">
        <f>(VLOOKUP($P$9,Per_diem_table,1)*N340)-SUM((X340,Y340,Z340))</f>
        <v>#REF!</v>
      </c>
      <c r="V340" s="237" t="e">
        <f>IF(U340&lt;5,5,U340)</f>
        <v>#REF!</v>
      </c>
      <c r="X340" s="170">
        <f>IF(AND(N340=0.75,($O340="TRUE")),ABS('Per Diem Calc Tool'!$R340*0.75),IF($O340="TRUE",ABS('Per Diem Calc Tool'!$R340),""))</f>
      </c>
      <c r="Y340" s="170">
        <f>IF(AND(N340=0.75,($P340="TRUE")),ABS('Per Diem Calc Tool'!$S340*0.75),IF($P340="TRUE",ABS('Per Diem Calc Tool'!$S340),""))</f>
      </c>
      <c r="Z340" s="170">
        <f>IF(AND(N340=0.75,($Q340="TRUE")),ABS('Per Diem Calc Tool'!$T340*0.75),IF($Q340="TRUE",ABS('Per Diem Calc Tool'!$T340),""))</f>
      </c>
    </row>
    <row r="341" spans="12:26" ht="14.25">
      <c r="L341" s="188"/>
      <c r="N341" s="235"/>
      <c r="O341" s="236" t="str">
        <f t="shared" si="19"/>
        <v>FALSE</v>
      </c>
      <c r="P341" s="236"/>
      <c r="Q341" s="236"/>
      <c r="R341" s="237">
        <f t="shared" si="20"/>
        <v>0</v>
      </c>
      <c r="S341" s="237">
        <f t="shared" si="21"/>
        <v>0</v>
      </c>
      <c r="T341" s="237">
        <f t="shared" si="22"/>
        <v>0</v>
      </c>
      <c r="U341" s="238" t="e">
        <f>(VLOOKUP($P$9,Per_diem_table,1)*N341)-SUM((X341,Y341,Z341))</f>
        <v>#REF!</v>
      </c>
      <c r="V341" s="237"/>
      <c r="X341" s="170">
        <f>IF(AND(N341=0.75,($O341="TRUE")),ABS('Per Diem Calc Tool'!$R341*0.75),IF($O341="TRUE",ABS('Per Diem Calc Tool'!$R341),""))</f>
      </c>
      <c r="Y341" s="170">
        <f>IF(AND(N341=0.75,($P341="TRUE")),ABS('Per Diem Calc Tool'!$S341*0.75),IF($P341="TRUE",ABS('Per Diem Calc Tool'!$S341),""))</f>
      </c>
      <c r="Z341" s="170">
        <f>IF(AND(N341=0.75,($Q341="TRUE")),ABS('Per Diem Calc Tool'!$T341*0.75),IF($Q341="TRUE",ABS('Per Diem Calc Tool'!$T341),""))</f>
      </c>
    </row>
    <row r="342" spans="12:26" ht="14.25">
      <c r="L342" s="188"/>
      <c r="N342" s="235"/>
      <c r="O342" s="236" t="str">
        <f aca="true" t="shared" si="23" ref="O342:O378">IF(B342="X","TRUE","FALSE")</f>
        <v>FALSE</v>
      </c>
      <c r="P342" s="236"/>
      <c r="Q342" s="236"/>
      <c r="R342" s="237">
        <f t="shared" si="20"/>
        <v>0</v>
      </c>
      <c r="S342" s="237">
        <f t="shared" si="21"/>
        <v>0</v>
      </c>
      <c r="T342" s="237">
        <f t="shared" si="22"/>
        <v>0</v>
      </c>
      <c r="U342" s="238" t="e">
        <f>(VLOOKUP($P$9,Per_diem_table,1)*N342)-SUM((X342,Y342,Z342))</f>
        <v>#REF!</v>
      </c>
      <c r="V342" s="237"/>
      <c r="X342" s="170">
        <f>IF(AND(N342=0.75,($O342="TRUE")),ABS('Per Diem Calc Tool'!$R342*0.75),IF($O342="TRUE",ABS('Per Diem Calc Tool'!$R342),""))</f>
      </c>
      <c r="Y342" s="170">
        <f>IF(AND(N342=0.75,($P342="TRUE")),ABS('Per Diem Calc Tool'!$S342*0.75),IF($P342="TRUE",ABS('Per Diem Calc Tool'!$S342),""))</f>
      </c>
      <c r="Z342" s="170">
        <f>IF(AND(N342=0.75,($Q342="TRUE")),ABS('Per Diem Calc Tool'!$T342*0.75),IF($Q342="TRUE",ABS('Per Diem Calc Tool'!$T342),""))</f>
      </c>
    </row>
    <row r="343" spans="12:26" ht="14.25">
      <c r="L343" s="188">
        <v>108</v>
      </c>
      <c r="M343" s="169" t="b">
        <f>+L343&lt;=$O$7</f>
        <v>0</v>
      </c>
      <c r="N343" s="235">
        <f>IF(L343=$O$7,0.75,1)</f>
        <v>1</v>
      </c>
      <c r="O343" s="236" t="str">
        <f>IF(B293="X","TRUE","FALSE")</f>
        <v>FALSE</v>
      </c>
      <c r="P343" s="236" t="str">
        <f>IF(C343="X","TRUE","FALSE")</f>
        <v>FALSE</v>
      </c>
      <c r="Q343" s="236" t="str">
        <f>IF(D343="X","TRUE","FALSE")</f>
        <v>FALSE</v>
      </c>
      <c r="R343" s="237">
        <f t="shared" si="20"/>
        <v>0</v>
      </c>
      <c r="S343" s="237">
        <f t="shared" si="21"/>
        <v>0</v>
      </c>
      <c r="T343" s="237">
        <f t="shared" si="22"/>
        <v>0</v>
      </c>
      <c r="U343" s="238" t="e">
        <f>(VLOOKUP($P$9,Per_diem_table,1)*N343)-SUM((X343,Y343,Z343))</f>
        <v>#REF!</v>
      </c>
      <c r="V343" s="237" t="e">
        <f>IF(U343&lt;5,5,U343)</f>
        <v>#REF!</v>
      </c>
      <c r="X343" s="170">
        <f>IF(AND(N343=0.75,($O343="TRUE")),ABS('Per Diem Calc Tool'!$R343*0.75),IF($O343="TRUE",ABS('Per Diem Calc Tool'!$R343),""))</f>
      </c>
      <c r="Y343" s="170">
        <f>IF(AND(N343=0.75,($P343="TRUE")),ABS('Per Diem Calc Tool'!$S343*0.75),IF($P343="TRUE",ABS('Per Diem Calc Tool'!$S343),""))</f>
      </c>
      <c r="Z343" s="170">
        <f>IF(AND(N343=0.75,($Q343="TRUE")),ABS('Per Diem Calc Tool'!$T343*0.75),IF($Q343="TRUE",ABS('Per Diem Calc Tool'!$T343),""))</f>
      </c>
    </row>
    <row r="344" spans="12:26" ht="14.25">
      <c r="L344" s="188"/>
      <c r="N344" s="235"/>
      <c r="O344" s="236" t="str">
        <f t="shared" si="23"/>
        <v>FALSE</v>
      </c>
      <c r="P344" s="236"/>
      <c r="Q344" s="236"/>
      <c r="R344" s="237">
        <f t="shared" si="20"/>
        <v>0</v>
      </c>
      <c r="S344" s="237">
        <f t="shared" si="21"/>
        <v>0</v>
      </c>
      <c r="T344" s="237">
        <f t="shared" si="22"/>
        <v>0</v>
      </c>
      <c r="U344" s="238" t="e">
        <f>(VLOOKUP($P$9,Per_diem_table,1)*N344)-SUM((X344,Y344,Z344))</f>
        <v>#REF!</v>
      </c>
      <c r="V344" s="237"/>
      <c r="X344" s="170">
        <f>IF(AND(N344=0.75,($O344="TRUE")),ABS('Per Diem Calc Tool'!$R344*0.75),IF($O344="TRUE",ABS('Per Diem Calc Tool'!$R344),""))</f>
      </c>
      <c r="Y344" s="170">
        <f>IF(AND(N344=0.75,($P344="TRUE")),ABS('Per Diem Calc Tool'!$S344*0.75),IF($P344="TRUE",ABS('Per Diem Calc Tool'!$S344),""))</f>
      </c>
      <c r="Z344" s="170">
        <f>IF(AND(N344=0.75,($Q344="TRUE")),ABS('Per Diem Calc Tool'!$T344*0.75),IF($Q344="TRUE",ABS('Per Diem Calc Tool'!$T344),""))</f>
      </c>
    </row>
    <row r="345" spans="12:26" ht="14.25">
      <c r="L345" s="188"/>
      <c r="N345" s="235"/>
      <c r="O345" s="236" t="str">
        <f t="shared" si="23"/>
        <v>FALSE</v>
      </c>
      <c r="P345" s="236"/>
      <c r="Q345" s="236"/>
      <c r="R345" s="237">
        <f t="shared" si="20"/>
        <v>0</v>
      </c>
      <c r="S345" s="237">
        <f t="shared" si="21"/>
        <v>0</v>
      </c>
      <c r="T345" s="237">
        <f t="shared" si="22"/>
        <v>0</v>
      </c>
      <c r="U345" s="238" t="e">
        <f>(VLOOKUP($P$9,Per_diem_table,1)*N345)-SUM((X345,Y345,Z345))</f>
        <v>#REF!</v>
      </c>
      <c r="V345" s="237"/>
      <c r="X345" s="170">
        <f>IF(AND(N345=0.75,($O345="TRUE")),ABS('Per Diem Calc Tool'!$R345*0.75),IF($O345="TRUE",ABS('Per Diem Calc Tool'!$R345),""))</f>
      </c>
      <c r="Y345" s="170">
        <f>IF(AND(N345=0.75,($P345="TRUE")),ABS('Per Diem Calc Tool'!$S345*0.75),IF($P345="TRUE",ABS('Per Diem Calc Tool'!$S345),""))</f>
      </c>
      <c r="Z345" s="170">
        <f>IF(AND(N345=0.75,($Q345="TRUE")),ABS('Per Diem Calc Tool'!$T345*0.75),IF($Q345="TRUE",ABS('Per Diem Calc Tool'!$T345),""))</f>
      </c>
    </row>
    <row r="346" spans="12:26" ht="14.25">
      <c r="L346" s="188">
        <v>109</v>
      </c>
      <c r="M346" s="169" t="b">
        <f>+L346&lt;=$O$7</f>
        <v>0</v>
      </c>
      <c r="N346" s="235">
        <f>IF(L346=$O$7,0.75,1)</f>
        <v>1</v>
      </c>
      <c r="O346" s="236" t="str">
        <f>IF(B296="X","TRUE","FALSE")</f>
        <v>FALSE</v>
      </c>
      <c r="P346" s="236" t="str">
        <f>IF(C344="X","TRUE","FALSE")</f>
        <v>FALSE</v>
      </c>
      <c r="Q346" s="236" t="str">
        <f>IF(D344="X","TRUE","FALSE")</f>
        <v>FALSE</v>
      </c>
      <c r="R346" s="237">
        <f t="shared" si="20"/>
        <v>0</v>
      </c>
      <c r="S346" s="237">
        <f t="shared" si="21"/>
        <v>0</v>
      </c>
      <c r="T346" s="237">
        <f t="shared" si="22"/>
        <v>0</v>
      </c>
      <c r="U346" s="238" t="e">
        <f>(VLOOKUP($P$9,Per_diem_table,1)*N346)-SUM((X346,Y346,Z346))</f>
        <v>#REF!</v>
      </c>
      <c r="V346" s="237" t="e">
        <f>IF(U346&lt;5,5,U346)</f>
        <v>#REF!</v>
      </c>
      <c r="X346" s="170">
        <f>IF(AND(N346=0.75,($O346="TRUE")),ABS('Per Diem Calc Tool'!$R346*0.75),IF($O346="TRUE",ABS('Per Diem Calc Tool'!$R346),""))</f>
      </c>
      <c r="Y346" s="170">
        <f>IF(AND(N346=0.75,($P346="TRUE")),ABS('Per Diem Calc Tool'!$S346*0.75),IF($P346="TRUE",ABS('Per Diem Calc Tool'!$S346),""))</f>
      </c>
      <c r="Z346" s="170">
        <f>IF(AND(N346=0.75,($Q346="TRUE")),ABS('Per Diem Calc Tool'!$T346*0.75),IF($Q346="TRUE",ABS('Per Diem Calc Tool'!$T346),""))</f>
      </c>
    </row>
    <row r="347" spans="12:26" ht="14.25">
      <c r="L347" s="188"/>
      <c r="N347" s="235"/>
      <c r="O347" s="236" t="str">
        <f t="shared" si="23"/>
        <v>FALSE</v>
      </c>
      <c r="P347" s="236"/>
      <c r="Q347" s="236"/>
      <c r="R347" s="237">
        <f t="shared" si="20"/>
        <v>0</v>
      </c>
      <c r="S347" s="237">
        <f t="shared" si="21"/>
        <v>0</v>
      </c>
      <c r="T347" s="237">
        <f t="shared" si="22"/>
        <v>0</v>
      </c>
      <c r="U347" s="238" t="e">
        <f>(VLOOKUP($P$9,Per_diem_table,1)*N347)-SUM((X347,Y347,Z347))</f>
        <v>#REF!</v>
      </c>
      <c r="V347" s="237"/>
      <c r="X347" s="170">
        <f>IF(AND(N347=0.75,($O347="TRUE")),ABS('Per Diem Calc Tool'!$R347*0.75),IF($O347="TRUE",ABS('Per Diem Calc Tool'!$R347),""))</f>
      </c>
      <c r="Y347" s="170">
        <f>IF(AND(N347=0.75,($P347="TRUE")),ABS('Per Diem Calc Tool'!$S347*0.75),IF($P347="TRUE",ABS('Per Diem Calc Tool'!$S347),""))</f>
      </c>
      <c r="Z347" s="170">
        <f>IF(AND(N347=0.75,($Q347="TRUE")),ABS('Per Diem Calc Tool'!$T347*0.75),IF($Q347="TRUE",ABS('Per Diem Calc Tool'!$T347),""))</f>
      </c>
    </row>
    <row r="348" spans="12:26" ht="14.25">
      <c r="L348" s="188"/>
      <c r="N348" s="235"/>
      <c r="O348" s="236" t="str">
        <f t="shared" si="23"/>
        <v>FALSE</v>
      </c>
      <c r="P348" s="236"/>
      <c r="Q348" s="236"/>
      <c r="R348" s="237">
        <f t="shared" si="20"/>
        <v>0</v>
      </c>
      <c r="S348" s="237">
        <f t="shared" si="21"/>
        <v>0</v>
      </c>
      <c r="T348" s="237">
        <f t="shared" si="22"/>
        <v>0</v>
      </c>
      <c r="U348" s="238" t="e">
        <f>(VLOOKUP($P$9,Per_diem_table,1)*N348)-SUM((X348,Y348,Z348))</f>
        <v>#REF!</v>
      </c>
      <c r="V348" s="237"/>
      <c r="X348" s="170">
        <f>IF(AND(N348=0.75,($O348="TRUE")),ABS('Per Diem Calc Tool'!$R348*0.75),IF($O348="TRUE",ABS('Per Diem Calc Tool'!$R348),""))</f>
      </c>
      <c r="Y348" s="170">
        <f>IF(AND(N348=0.75,($P348="TRUE")),ABS('Per Diem Calc Tool'!$S348*0.75),IF($P348="TRUE",ABS('Per Diem Calc Tool'!$S348),""))</f>
      </c>
      <c r="Z348" s="170">
        <f>IF(AND(N348=0.75,($Q348="TRUE")),ABS('Per Diem Calc Tool'!$T348*0.75),IF($Q348="TRUE",ABS('Per Diem Calc Tool'!$T348),""))</f>
      </c>
    </row>
    <row r="349" spans="12:26" ht="14.25">
      <c r="L349" s="188">
        <v>110</v>
      </c>
      <c r="M349" s="169" t="b">
        <f>+L349&lt;=$O$7</f>
        <v>0</v>
      </c>
      <c r="N349" s="235">
        <f>IF(L349=$O$7,0.75,1)</f>
        <v>1</v>
      </c>
      <c r="O349" s="236" t="str">
        <f>IF(B299="X","TRUE","FALSE")</f>
        <v>FALSE</v>
      </c>
      <c r="P349" s="236" t="str">
        <f>IF(C345="X","TRUE","FALSE")</f>
        <v>FALSE</v>
      </c>
      <c r="Q349" s="236" t="str">
        <f>IF(D345="X","TRUE","FALSE")</f>
        <v>FALSE</v>
      </c>
      <c r="R349" s="237">
        <f t="shared" si="20"/>
        <v>0</v>
      </c>
      <c r="S349" s="237">
        <f t="shared" si="21"/>
        <v>0</v>
      </c>
      <c r="T349" s="237">
        <f t="shared" si="22"/>
        <v>0</v>
      </c>
      <c r="U349" s="238" t="e">
        <f>(VLOOKUP($P$9,Per_diem_table,1)*N349)-SUM((X349,Y349,Z349))</f>
        <v>#REF!</v>
      </c>
      <c r="V349" s="237" t="e">
        <f>IF(U349&lt;5,5,U349)</f>
        <v>#REF!</v>
      </c>
      <c r="X349" s="170">
        <f>IF(AND(N349=0.75,($O349="TRUE")),ABS('Per Diem Calc Tool'!$R349*0.75),IF($O349="TRUE",ABS('Per Diem Calc Tool'!$R349),""))</f>
      </c>
      <c r="Y349" s="170">
        <f>IF(AND(N349=0.75,($P349="TRUE")),ABS('Per Diem Calc Tool'!$S349*0.75),IF($P349="TRUE",ABS('Per Diem Calc Tool'!$S349),""))</f>
      </c>
      <c r="Z349" s="170">
        <f>IF(AND(N349=0.75,($Q349="TRUE")),ABS('Per Diem Calc Tool'!$T349*0.75),IF($Q349="TRUE",ABS('Per Diem Calc Tool'!$T349),""))</f>
      </c>
    </row>
    <row r="350" spans="12:26" ht="14.25">
      <c r="L350" s="188"/>
      <c r="N350" s="235"/>
      <c r="O350" s="236" t="str">
        <f t="shared" si="23"/>
        <v>FALSE</v>
      </c>
      <c r="P350" s="236"/>
      <c r="Q350" s="236"/>
      <c r="R350" s="237">
        <f t="shared" si="20"/>
        <v>0</v>
      </c>
      <c r="S350" s="237">
        <f t="shared" si="21"/>
        <v>0</v>
      </c>
      <c r="T350" s="237">
        <f t="shared" si="22"/>
        <v>0</v>
      </c>
      <c r="U350" s="238" t="e">
        <f>(VLOOKUP($P$9,Per_diem_table,1)*N350)-SUM((X350,Y350,Z350))</f>
        <v>#REF!</v>
      </c>
      <c r="V350" s="237"/>
      <c r="X350" s="170">
        <f>IF(AND(N350=0.75,($O350="TRUE")),ABS('Per Diem Calc Tool'!$R350*0.75),IF($O350="TRUE",ABS('Per Diem Calc Tool'!$R350),""))</f>
      </c>
      <c r="Y350" s="170">
        <f>IF(AND(N350=0.75,($P350="TRUE")),ABS('Per Diem Calc Tool'!$S350*0.75),IF($P350="TRUE",ABS('Per Diem Calc Tool'!$S350),""))</f>
      </c>
      <c r="Z350" s="170">
        <f>IF(AND(N350=0.75,($Q350="TRUE")),ABS('Per Diem Calc Tool'!$T350*0.75),IF($Q350="TRUE",ABS('Per Diem Calc Tool'!$T350),""))</f>
      </c>
    </row>
    <row r="351" spans="12:26" ht="14.25">
      <c r="L351" s="188"/>
      <c r="N351" s="235"/>
      <c r="O351" s="236" t="str">
        <f t="shared" si="23"/>
        <v>FALSE</v>
      </c>
      <c r="P351" s="236"/>
      <c r="Q351" s="236"/>
      <c r="R351" s="237">
        <f t="shared" si="20"/>
        <v>0</v>
      </c>
      <c r="S351" s="237">
        <f t="shared" si="21"/>
        <v>0</v>
      </c>
      <c r="T351" s="237">
        <f t="shared" si="22"/>
        <v>0</v>
      </c>
      <c r="U351" s="238" t="e">
        <f>(VLOOKUP($P$9,Per_diem_table,1)*N351)-SUM((X351,Y351,Z351))</f>
        <v>#REF!</v>
      </c>
      <c r="V351" s="237"/>
      <c r="X351" s="170">
        <f>IF(AND(N351=0.75,($O351="TRUE")),ABS('Per Diem Calc Tool'!$R351*0.75),IF($O351="TRUE",ABS('Per Diem Calc Tool'!$R351),""))</f>
      </c>
      <c r="Y351" s="170">
        <f>IF(AND(N351=0.75,($P351="TRUE")),ABS('Per Diem Calc Tool'!$S351*0.75),IF($P351="TRUE",ABS('Per Diem Calc Tool'!$S351),""))</f>
      </c>
      <c r="Z351" s="170">
        <f>IF(AND(N351=0.75,($Q351="TRUE")),ABS('Per Diem Calc Tool'!$T351*0.75),IF($Q351="TRUE",ABS('Per Diem Calc Tool'!$T351),""))</f>
      </c>
    </row>
    <row r="352" spans="12:26" ht="14.25">
      <c r="L352" s="188">
        <v>111</v>
      </c>
      <c r="M352" s="169" t="b">
        <f>+L352&lt;=$O$7</f>
        <v>0</v>
      </c>
      <c r="N352" s="235">
        <f>IF(L352=$O$7,0.75,1)</f>
        <v>1</v>
      </c>
      <c r="O352" s="236" t="str">
        <f>IF(B302="X","TRUE","FALSE")</f>
        <v>FALSE</v>
      </c>
      <c r="P352" s="236" t="str">
        <f>IF(C352="X","TRUE","FALSE")</f>
        <v>FALSE</v>
      </c>
      <c r="Q352" s="236" t="str">
        <f>IF(D352="X","TRUE","FALSE")</f>
        <v>FALSE</v>
      </c>
      <c r="R352" s="237">
        <f t="shared" si="20"/>
        <v>0</v>
      </c>
      <c r="S352" s="237">
        <f t="shared" si="21"/>
        <v>0</v>
      </c>
      <c r="T352" s="237">
        <f t="shared" si="22"/>
        <v>0</v>
      </c>
      <c r="U352" s="238" t="e">
        <f>(VLOOKUP($P$9,Per_diem_table,1)*N352)-SUM((X352,Y352,Z352))</f>
        <v>#REF!</v>
      </c>
      <c r="V352" s="237" t="e">
        <f>IF(U352&lt;5,5,U352)</f>
        <v>#REF!</v>
      </c>
      <c r="X352" s="170">
        <f>IF(AND(N352=0.75,($O352="TRUE")),ABS('Per Diem Calc Tool'!$R352*0.75),IF($O352="TRUE",ABS('Per Diem Calc Tool'!$R352),""))</f>
      </c>
      <c r="Y352" s="170">
        <f>IF(AND(N352=0.75,($P352="TRUE")),ABS('Per Diem Calc Tool'!$S352*0.75),IF($P352="TRUE",ABS('Per Diem Calc Tool'!$S352),""))</f>
      </c>
      <c r="Z352" s="170">
        <f>IF(AND(N352=0.75,($Q352="TRUE")),ABS('Per Diem Calc Tool'!$T352*0.75),IF($Q352="TRUE",ABS('Per Diem Calc Tool'!$T352),""))</f>
      </c>
    </row>
    <row r="353" spans="12:26" ht="14.25">
      <c r="L353" s="188"/>
      <c r="N353" s="235"/>
      <c r="O353" s="236" t="str">
        <f t="shared" si="23"/>
        <v>FALSE</v>
      </c>
      <c r="P353" s="236"/>
      <c r="Q353" s="236"/>
      <c r="R353" s="237">
        <f t="shared" si="20"/>
        <v>0</v>
      </c>
      <c r="S353" s="237">
        <f t="shared" si="21"/>
        <v>0</v>
      </c>
      <c r="T353" s="237">
        <f t="shared" si="22"/>
        <v>0</v>
      </c>
      <c r="U353" s="238" t="e">
        <f>(VLOOKUP($P$9,Per_diem_table,1)*N353)-SUM((X353,Y353,Z353))</f>
        <v>#REF!</v>
      </c>
      <c r="V353" s="237"/>
      <c r="X353" s="170">
        <f>IF(AND(N353=0.75,($O353="TRUE")),ABS('Per Diem Calc Tool'!$R353*0.75),IF($O353="TRUE",ABS('Per Diem Calc Tool'!$R353),""))</f>
      </c>
      <c r="Y353" s="170">
        <f>IF(AND(N353=0.75,($P353="TRUE")),ABS('Per Diem Calc Tool'!$S353*0.75),IF($P353="TRUE",ABS('Per Diem Calc Tool'!$S353),""))</f>
      </c>
      <c r="Z353" s="170">
        <f>IF(AND(N353=0.75,($Q353="TRUE")),ABS('Per Diem Calc Tool'!$T353*0.75),IF($Q353="TRUE",ABS('Per Diem Calc Tool'!$T353),""))</f>
      </c>
    </row>
    <row r="354" spans="12:26" ht="14.25">
      <c r="L354" s="188"/>
      <c r="N354" s="235"/>
      <c r="O354" s="236" t="str">
        <f t="shared" si="23"/>
        <v>FALSE</v>
      </c>
      <c r="P354" s="236"/>
      <c r="Q354" s="236"/>
      <c r="R354" s="237">
        <f t="shared" si="20"/>
        <v>0</v>
      </c>
      <c r="S354" s="237">
        <f t="shared" si="21"/>
        <v>0</v>
      </c>
      <c r="T354" s="237">
        <f t="shared" si="22"/>
        <v>0</v>
      </c>
      <c r="U354" s="238" t="e">
        <f>(VLOOKUP($P$9,Per_diem_table,1)*N354)-SUM((X354,Y354,Z354))</f>
        <v>#REF!</v>
      </c>
      <c r="V354" s="237"/>
      <c r="X354" s="170">
        <f>IF(AND(N354=0.75,($O354="TRUE")),ABS('Per Diem Calc Tool'!$R354*0.75),IF($O354="TRUE",ABS('Per Diem Calc Tool'!$R354),""))</f>
      </c>
      <c r="Y354" s="170">
        <f>IF(AND(N354=0.75,($P354="TRUE")),ABS('Per Diem Calc Tool'!$S354*0.75),IF($P354="TRUE",ABS('Per Diem Calc Tool'!$S354),""))</f>
      </c>
      <c r="Z354" s="170">
        <f>IF(AND(N354=0.75,($Q354="TRUE")),ABS('Per Diem Calc Tool'!$T354*0.75),IF($Q354="TRUE",ABS('Per Diem Calc Tool'!$T354),""))</f>
      </c>
    </row>
    <row r="355" spans="12:26" ht="14.25">
      <c r="L355" s="188">
        <v>112</v>
      </c>
      <c r="M355" s="169" t="b">
        <f>+L355&lt;=$O$7</f>
        <v>0</v>
      </c>
      <c r="N355" s="235">
        <f>IF(L355=$O$7,0.75,1)</f>
        <v>1</v>
      </c>
      <c r="O355" s="236" t="str">
        <f>IF(B305="X","TRUE","FALSE")</f>
        <v>FALSE</v>
      </c>
      <c r="P355" s="236" t="str">
        <f>IF(C353="X","TRUE","FALSE")</f>
        <v>FALSE</v>
      </c>
      <c r="Q355" s="236" t="str">
        <f>IF(D353="X","TRUE","FALSE")</f>
        <v>FALSE</v>
      </c>
      <c r="R355" s="237">
        <f t="shared" si="20"/>
        <v>0</v>
      </c>
      <c r="S355" s="237">
        <f t="shared" si="21"/>
        <v>0</v>
      </c>
      <c r="T355" s="237">
        <f t="shared" si="22"/>
        <v>0</v>
      </c>
      <c r="U355" s="238" t="e">
        <f>(VLOOKUP($P$9,Per_diem_table,1)*N355)-SUM((X355,Y355,Z355))</f>
        <v>#REF!</v>
      </c>
      <c r="V355" s="237" t="e">
        <f>IF(U355&lt;5,5,U355)</f>
        <v>#REF!</v>
      </c>
      <c r="X355" s="170">
        <f>IF(AND(N355=0.75,($O355="TRUE")),ABS('Per Diem Calc Tool'!$R355*0.75),IF($O355="TRUE",ABS('Per Diem Calc Tool'!$R355),""))</f>
      </c>
      <c r="Y355" s="170">
        <f>IF(AND(N355=0.75,($P355="TRUE")),ABS('Per Diem Calc Tool'!$S355*0.75),IF($P355="TRUE",ABS('Per Diem Calc Tool'!$S355),""))</f>
      </c>
      <c r="Z355" s="170">
        <f>IF(AND(N355=0.75,($Q355="TRUE")),ABS('Per Diem Calc Tool'!$T355*0.75),IF($Q355="TRUE",ABS('Per Diem Calc Tool'!$T355),""))</f>
      </c>
    </row>
    <row r="356" spans="12:26" ht="14.25">
      <c r="L356" s="188"/>
      <c r="N356" s="235"/>
      <c r="O356" s="236" t="str">
        <f t="shared" si="23"/>
        <v>FALSE</v>
      </c>
      <c r="P356" s="236"/>
      <c r="Q356" s="236"/>
      <c r="R356" s="237">
        <f t="shared" si="20"/>
        <v>0</v>
      </c>
      <c r="S356" s="237">
        <f t="shared" si="21"/>
        <v>0</v>
      </c>
      <c r="T356" s="237">
        <f t="shared" si="22"/>
        <v>0</v>
      </c>
      <c r="U356" s="238" t="e">
        <f>(VLOOKUP($P$9,Per_diem_table,1)*N356)-SUM((X356,Y356,Z356))</f>
        <v>#REF!</v>
      </c>
      <c r="V356" s="237"/>
      <c r="X356" s="170">
        <f>IF(AND(N356=0.75,($O356="TRUE")),ABS('Per Diem Calc Tool'!$R356*0.75),IF($O356="TRUE",ABS('Per Diem Calc Tool'!$R356),""))</f>
      </c>
      <c r="Y356" s="170">
        <f>IF(AND(N356=0.75,($P356="TRUE")),ABS('Per Diem Calc Tool'!$S356*0.75),IF($P356="TRUE",ABS('Per Diem Calc Tool'!$S356),""))</f>
      </c>
      <c r="Z356" s="170">
        <f>IF(AND(N356=0.75,($Q356="TRUE")),ABS('Per Diem Calc Tool'!$T356*0.75),IF($Q356="TRUE",ABS('Per Diem Calc Tool'!$T356),""))</f>
      </c>
    </row>
    <row r="357" spans="12:26" ht="14.25">
      <c r="L357" s="188"/>
      <c r="N357" s="235"/>
      <c r="O357" s="236" t="str">
        <f t="shared" si="23"/>
        <v>FALSE</v>
      </c>
      <c r="P357" s="236"/>
      <c r="Q357" s="236"/>
      <c r="R357" s="237">
        <f t="shared" si="20"/>
        <v>0</v>
      </c>
      <c r="S357" s="237">
        <f t="shared" si="21"/>
        <v>0</v>
      </c>
      <c r="T357" s="237">
        <f t="shared" si="22"/>
        <v>0</v>
      </c>
      <c r="U357" s="238" t="e">
        <f>(VLOOKUP($P$9,Per_diem_table,1)*N357)-SUM((X357,Y357,Z357))</f>
        <v>#REF!</v>
      </c>
      <c r="V357" s="237"/>
      <c r="X357" s="170">
        <f>IF(AND(N357=0.75,($O357="TRUE")),ABS('Per Diem Calc Tool'!$R357*0.75),IF($O357="TRUE",ABS('Per Diem Calc Tool'!$R357),""))</f>
      </c>
      <c r="Y357" s="170">
        <f>IF(AND(N357=0.75,($P357="TRUE")),ABS('Per Diem Calc Tool'!$S357*0.75),IF($P357="TRUE",ABS('Per Diem Calc Tool'!$S357),""))</f>
      </c>
      <c r="Z357" s="170">
        <f>IF(AND(N357=0.75,($Q357="TRUE")),ABS('Per Diem Calc Tool'!$T357*0.75),IF($Q357="TRUE",ABS('Per Diem Calc Tool'!$T357),""))</f>
      </c>
    </row>
    <row r="358" spans="12:26" ht="14.25">
      <c r="L358" s="188">
        <v>113</v>
      </c>
      <c r="M358" s="169" t="b">
        <f>+L358&lt;=$O$7</f>
        <v>0</v>
      </c>
      <c r="N358" s="235">
        <f>IF(L358=$O$7,0.75,1)</f>
        <v>1</v>
      </c>
      <c r="O358" s="236" t="str">
        <f>IF(B308="X","TRUE","FALSE")</f>
        <v>FALSE</v>
      </c>
      <c r="P358" s="236" t="str">
        <f>IF(C354="X","TRUE","FALSE")</f>
        <v>FALSE</v>
      </c>
      <c r="Q358" s="236" t="str">
        <f>IF(D354="X","TRUE","FALSE")</f>
        <v>FALSE</v>
      </c>
      <c r="R358" s="237">
        <f t="shared" si="20"/>
        <v>0</v>
      </c>
      <c r="S358" s="237">
        <f t="shared" si="21"/>
        <v>0</v>
      </c>
      <c r="T358" s="237">
        <f t="shared" si="22"/>
        <v>0</v>
      </c>
      <c r="U358" s="238" t="e">
        <f>(VLOOKUP($P$9,Per_diem_table,1)*N358)-SUM((X358,Y358,Z358))</f>
        <v>#REF!</v>
      </c>
      <c r="V358" s="237" t="e">
        <f>IF(U358&lt;5,5,U358)</f>
        <v>#REF!</v>
      </c>
      <c r="X358" s="170">
        <f>IF(AND(N358=0.75,($O358="TRUE")),ABS('Per Diem Calc Tool'!$R358*0.75),IF($O358="TRUE",ABS('Per Diem Calc Tool'!$R358),""))</f>
      </c>
      <c r="Y358" s="170">
        <f>IF(AND(N358=0.75,($P358="TRUE")),ABS('Per Diem Calc Tool'!$S358*0.75),IF($P358="TRUE",ABS('Per Diem Calc Tool'!$S358),""))</f>
      </c>
      <c r="Z358" s="170">
        <f>IF(AND(N358=0.75,($Q358="TRUE")),ABS('Per Diem Calc Tool'!$T358*0.75),IF($Q358="TRUE",ABS('Per Diem Calc Tool'!$T358),""))</f>
      </c>
    </row>
    <row r="359" spans="12:26" ht="14.25">
      <c r="L359" s="188"/>
      <c r="N359" s="235"/>
      <c r="O359" s="236" t="str">
        <f t="shared" si="23"/>
        <v>FALSE</v>
      </c>
      <c r="P359" s="236"/>
      <c r="Q359" s="236"/>
      <c r="R359" s="237">
        <f t="shared" si="20"/>
        <v>0</v>
      </c>
      <c r="S359" s="237">
        <f t="shared" si="21"/>
        <v>0</v>
      </c>
      <c r="T359" s="237">
        <f t="shared" si="22"/>
        <v>0</v>
      </c>
      <c r="U359" s="238" t="e">
        <f>(VLOOKUP($P$9,Per_diem_table,1)*N359)-SUM((X359,Y359,Z359))</f>
        <v>#REF!</v>
      </c>
      <c r="V359" s="237"/>
      <c r="X359" s="170">
        <f>IF(AND(N359=0.75,($O359="TRUE")),ABS('Per Diem Calc Tool'!$R359*0.75),IF($O359="TRUE",ABS('Per Diem Calc Tool'!$R359),""))</f>
      </c>
      <c r="Y359" s="170">
        <f>IF(AND(N359=0.75,($P359="TRUE")),ABS('Per Diem Calc Tool'!$S359*0.75),IF($P359="TRUE",ABS('Per Diem Calc Tool'!$S359),""))</f>
      </c>
      <c r="Z359" s="170">
        <f>IF(AND(N359=0.75,($Q359="TRUE")),ABS('Per Diem Calc Tool'!$T359*0.75),IF($Q359="TRUE",ABS('Per Diem Calc Tool'!$T359),""))</f>
      </c>
    </row>
    <row r="360" spans="12:26" ht="14.25">
      <c r="L360" s="188"/>
      <c r="N360" s="235"/>
      <c r="O360" s="236" t="str">
        <f t="shared" si="23"/>
        <v>FALSE</v>
      </c>
      <c r="P360" s="236"/>
      <c r="Q360" s="236"/>
      <c r="R360" s="237">
        <f t="shared" si="20"/>
        <v>0</v>
      </c>
      <c r="S360" s="237">
        <f t="shared" si="21"/>
        <v>0</v>
      </c>
      <c r="T360" s="237">
        <f t="shared" si="22"/>
        <v>0</v>
      </c>
      <c r="U360" s="238" t="e">
        <f>(VLOOKUP($P$9,Per_diem_table,1)*N360)-SUM((X360,Y360,Z360))</f>
        <v>#REF!</v>
      </c>
      <c r="V360" s="237"/>
      <c r="X360" s="170">
        <f>IF(AND(N360=0.75,($O360="TRUE")),ABS('Per Diem Calc Tool'!$R360*0.75),IF($O360="TRUE",ABS('Per Diem Calc Tool'!$R360),""))</f>
      </c>
      <c r="Y360" s="170">
        <f>IF(AND(N360=0.75,($P360="TRUE")),ABS('Per Diem Calc Tool'!$S360*0.75),IF($P360="TRUE",ABS('Per Diem Calc Tool'!$S360),""))</f>
      </c>
      <c r="Z360" s="170">
        <f>IF(AND(N360=0.75,($Q360="TRUE")),ABS('Per Diem Calc Tool'!$T360*0.75),IF($Q360="TRUE",ABS('Per Diem Calc Tool'!$T360),""))</f>
      </c>
    </row>
    <row r="361" spans="12:26" ht="14.25">
      <c r="L361" s="188">
        <v>114</v>
      </c>
      <c r="M361" s="169" t="b">
        <f>+L361&lt;=$O$7</f>
        <v>0</v>
      </c>
      <c r="N361" s="235">
        <f>IF(L361=$O$7,0.75,1)</f>
        <v>1</v>
      </c>
      <c r="O361" s="236" t="str">
        <f>IF(B311="X","TRUE","FALSE")</f>
        <v>FALSE</v>
      </c>
      <c r="P361" s="236" t="str">
        <f>IF(C361="X","TRUE","FALSE")</f>
        <v>FALSE</v>
      </c>
      <c r="Q361" s="236" t="str">
        <f>IF(D361="X","TRUE","FALSE")</f>
        <v>FALSE</v>
      </c>
      <c r="R361" s="237">
        <f t="shared" si="20"/>
        <v>0</v>
      </c>
      <c r="S361" s="237">
        <f t="shared" si="21"/>
        <v>0</v>
      </c>
      <c r="T361" s="237">
        <f t="shared" si="22"/>
        <v>0</v>
      </c>
      <c r="U361" s="238" t="e">
        <f>(VLOOKUP($P$9,Per_diem_table,1)*N361)-SUM((X361,Y361,Z361))</f>
        <v>#REF!</v>
      </c>
      <c r="V361" s="237" t="e">
        <f>IF(U361&lt;5,5,U361)</f>
        <v>#REF!</v>
      </c>
      <c r="X361" s="170">
        <f>IF(AND(N361=0.75,($O361="TRUE")),ABS('Per Diem Calc Tool'!$R361*0.75),IF($O361="TRUE",ABS('Per Diem Calc Tool'!$R361),""))</f>
      </c>
      <c r="Y361" s="170">
        <f>IF(AND(N361=0.75,($P361="TRUE")),ABS('Per Diem Calc Tool'!$S361*0.75),IF($P361="TRUE",ABS('Per Diem Calc Tool'!$S361),""))</f>
      </c>
      <c r="Z361" s="170">
        <f>IF(AND(N361=0.75,($Q361="TRUE")),ABS('Per Diem Calc Tool'!$T361*0.75),IF($Q361="TRUE",ABS('Per Diem Calc Tool'!$T361),""))</f>
      </c>
    </row>
    <row r="362" spans="12:26" ht="14.25">
      <c r="L362" s="188"/>
      <c r="N362" s="235"/>
      <c r="O362" s="236" t="str">
        <f t="shared" si="23"/>
        <v>FALSE</v>
      </c>
      <c r="P362" s="236"/>
      <c r="Q362" s="236"/>
      <c r="R362" s="237">
        <f t="shared" si="20"/>
        <v>0</v>
      </c>
      <c r="S362" s="237">
        <f t="shared" si="21"/>
        <v>0</v>
      </c>
      <c r="T362" s="237">
        <f t="shared" si="22"/>
        <v>0</v>
      </c>
      <c r="U362" s="238" t="e">
        <f>(VLOOKUP($P$9,Per_diem_table,1)*N362)-SUM((X362,Y362,Z362))</f>
        <v>#REF!</v>
      </c>
      <c r="V362" s="237"/>
      <c r="X362" s="170">
        <f>IF(AND(N362=0.75,($O362="TRUE")),ABS('Per Diem Calc Tool'!$R362*0.75),IF($O362="TRUE",ABS('Per Diem Calc Tool'!$R362),""))</f>
      </c>
      <c r="Y362" s="170">
        <f>IF(AND(N362=0.75,($P362="TRUE")),ABS('Per Diem Calc Tool'!$S362*0.75),IF($P362="TRUE",ABS('Per Diem Calc Tool'!$S362),""))</f>
      </c>
      <c r="Z362" s="170">
        <f>IF(AND(N362=0.75,($Q362="TRUE")),ABS('Per Diem Calc Tool'!$T362*0.75),IF($Q362="TRUE",ABS('Per Diem Calc Tool'!$T362),""))</f>
      </c>
    </row>
    <row r="363" spans="12:26" ht="14.25">
      <c r="L363" s="188"/>
      <c r="N363" s="235"/>
      <c r="O363" s="236" t="str">
        <f t="shared" si="23"/>
        <v>FALSE</v>
      </c>
      <c r="P363" s="236"/>
      <c r="Q363" s="236"/>
      <c r="R363" s="237">
        <f t="shared" si="20"/>
        <v>0</v>
      </c>
      <c r="S363" s="237">
        <f t="shared" si="21"/>
        <v>0</v>
      </c>
      <c r="T363" s="237">
        <f t="shared" si="22"/>
        <v>0</v>
      </c>
      <c r="U363" s="238" t="e">
        <f>(VLOOKUP($P$9,Per_diem_table,1)*N363)-SUM((X363,Y363,Z363))</f>
        <v>#REF!</v>
      </c>
      <c r="V363" s="237"/>
      <c r="X363" s="170">
        <f>IF(AND(N363=0.75,($O363="TRUE")),ABS('Per Diem Calc Tool'!$R363*0.75),IF($O363="TRUE",ABS('Per Diem Calc Tool'!$R363),""))</f>
      </c>
      <c r="Y363" s="170">
        <f>IF(AND(N363=0.75,($P363="TRUE")),ABS('Per Diem Calc Tool'!$S363*0.75),IF($P363="TRUE",ABS('Per Diem Calc Tool'!$S363),""))</f>
      </c>
      <c r="Z363" s="170">
        <f>IF(AND(N363=0.75,($Q363="TRUE")),ABS('Per Diem Calc Tool'!$T363*0.75),IF($Q363="TRUE",ABS('Per Diem Calc Tool'!$T363),""))</f>
      </c>
    </row>
    <row r="364" spans="12:26" ht="14.25">
      <c r="L364" s="188">
        <v>115</v>
      </c>
      <c r="M364" s="169" t="b">
        <f>+L364&lt;=$O$7</f>
        <v>0</v>
      </c>
      <c r="N364" s="235">
        <f>IF(L364=$O$7,0.75,1)</f>
        <v>1</v>
      </c>
      <c r="O364" s="236" t="str">
        <f>IF(B314="X","TRUE","FALSE")</f>
        <v>FALSE</v>
      </c>
      <c r="P364" s="236" t="str">
        <f>IF(C362="X","TRUE","FALSE")</f>
        <v>FALSE</v>
      </c>
      <c r="Q364" s="236" t="str">
        <f>IF(D362="X","TRUE","FALSE")</f>
        <v>FALSE</v>
      </c>
      <c r="R364" s="237">
        <f t="shared" si="20"/>
        <v>0</v>
      </c>
      <c r="S364" s="237">
        <f t="shared" si="21"/>
        <v>0</v>
      </c>
      <c r="T364" s="237">
        <f t="shared" si="22"/>
        <v>0</v>
      </c>
      <c r="U364" s="238" t="e">
        <f>(VLOOKUP($P$9,Per_diem_table,1)*N364)-SUM((X364,Y364,Z364))</f>
        <v>#REF!</v>
      </c>
      <c r="V364" s="237" t="e">
        <f>IF(U364&lt;5,5,U364)</f>
        <v>#REF!</v>
      </c>
      <c r="X364" s="170">
        <f>IF(AND(N364=0.75,($O364="TRUE")),ABS('Per Diem Calc Tool'!$R364*0.75),IF($O364="TRUE",ABS('Per Diem Calc Tool'!$R364),""))</f>
      </c>
      <c r="Y364" s="170">
        <f>IF(AND(N364=0.75,($P364="TRUE")),ABS('Per Diem Calc Tool'!$S364*0.75),IF($P364="TRUE",ABS('Per Diem Calc Tool'!$S364),""))</f>
      </c>
      <c r="Z364" s="170">
        <f>IF(AND(N364=0.75,($Q364="TRUE")),ABS('Per Diem Calc Tool'!$T364*0.75),IF($Q364="TRUE",ABS('Per Diem Calc Tool'!$T364),""))</f>
      </c>
    </row>
    <row r="365" spans="12:26" ht="14.25">
      <c r="L365" s="188"/>
      <c r="N365" s="235"/>
      <c r="O365" s="236" t="str">
        <f t="shared" si="23"/>
        <v>FALSE</v>
      </c>
      <c r="P365" s="236"/>
      <c r="Q365" s="236"/>
      <c r="R365" s="237">
        <f t="shared" si="20"/>
        <v>0</v>
      </c>
      <c r="S365" s="237">
        <f t="shared" si="21"/>
        <v>0</v>
      </c>
      <c r="T365" s="237">
        <f t="shared" si="22"/>
        <v>0</v>
      </c>
      <c r="U365" s="238" t="e">
        <f>(VLOOKUP($P$9,Per_diem_table,1)*N365)-SUM((X365,Y365,Z365))</f>
        <v>#REF!</v>
      </c>
      <c r="V365" s="237"/>
      <c r="X365" s="170">
        <f>IF(AND(N365=0.75,($O365="TRUE")),ABS('Per Diem Calc Tool'!$R365*0.75),IF($O365="TRUE",ABS('Per Diem Calc Tool'!$R365),""))</f>
      </c>
      <c r="Y365" s="170">
        <f>IF(AND(N365=0.75,($P365="TRUE")),ABS('Per Diem Calc Tool'!$S365*0.75),IF($P365="TRUE",ABS('Per Diem Calc Tool'!$S365),""))</f>
      </c>
      <c r="Z365" s="170">
        <f>IF(AND(N365=0.75,($Q365="TRUE")),ABS('Per Diem Calc Tool'!$T365*0.75),IF($Q365="TRUE",ABS('Per Diem Calc Tool'!$T365),""))</f>
      </c>
    </row>
    <row r="366" spans="12:26" ht="14.25">
      <c r="L366" s="188"/>
      <c r="N366" s="235"/>
      <c r="O366" s="236" t="str">
        <f t="shared" si="23"/>
        <v>FALSE</v>
      </c>
      <c r="P366" s="236"/>
      <c r="Q366" s="236"/>
      <c r="R366" s="237">
        <f t="shared" si="20"/>
        <v>0</v>
      </c>
      <c r="S366" s="237">
        <f t="shared" si="21"/>
        <v>0</v>
      </c>
      <c r="T366" s="237">
        <f t="shared" si="22"/>
        <v>0</v>
      </c>
      <c r="U366" s="238" t="e">
        <f>(VLOOKUP($P$9,Per_diem_table,1)*N366)-SUM((X366,Y366,Z366))</f>
        <v>#REF!</v>
      </c>
      <c r="V366" s="237"/>
      <c r="X366" s="170">
        <f>IF(AND(N366=0.75,($O366="TRUE")),ABS('Per Diem Calc Tool'!$R366*0.75),IF($O366="TRUE",ABS('Per Diem Calc Tool'!$R366),""))</f>
      </c>
      <c r="Y366" s="170">
        <f>IF(AND(N366=0.75,($P366="TRUE")),ABS('Per Diem Calc Tool'!$S366*0.75),IF($P366="TRUE",ABS('Per Diem Calc Tool'!$S366),""))</f>
      </c>
      <c r="Z366" s="170">
        <f>IF(AND(N366=0.75,($Q366="TRUE")),ABS('Per Diem Calc Tool'!$T366*0.75),IF($Q366="TRUE",ABS('Per Diem Calc Tool'!$T366),""))</f>
      </c>
    </row>
    <row r="367" spans="12:26" ht="14.25">
      <c r="L367" s="188">
        <v>116</v>
      </c>
      <c r="M367" s="169" t="b">
        <f>+L367&lt;=$O$7</f>
        <v>0</v>
      </c>
      <c r="N367" s="235">
        <f>IF(L367=$O$7,0.75,1)</f>
        <v>1</v>
      </c>
      <c r="O367" s="236" t="str">
        <f>IF(B317="X","TRUE","FALSE")</f>
        <v>FALSE</v>
      </c>
      <c r="P367" s="236" t="str">
        <f>IF(C363="X","TRUE","FALSE")</f>
        <v>FALSE</v>
      </c>
      <c r="Q367" s="236" t="str">
        <f>IF(D363="X","TRUE","FALSE")</f>
        <v>FALSE</v>
      </c>
      <c r="R367" s="237">
        <f t="shared" si="20"/>
        <v>0</v>
      </c>
      <c r="S367" s="237">
        <f t="shared" si="21"/>
        <v>0</v>
      </c>
      <c r="T367" s="237">
        <f t="shared" si="22"/>
        <v>0</v>
      </c>
      <c r="U367" s="238" t="e">
        <f>(VLOOKUP($P$9,Per_diem_table,1)*N367)-SUM((X367,Y367,Z367))</f>
        <v>#REF!</v>
      </c>
      <c r="V367" s="237" t="e">
        <f>IF(U367&lt;5,5,U367)</f>
        <v>#REF!</v>
      </c>
      <c r="X367" s="170">
        <f>IF(AND(N367=0.75,($O367="TRUE")),ABS('Per Diem Calc Tool'!$R367*0.75),IF($O367="TRUE",ABS('Per Diem Calc Tool'!$R367),""))</f>
      </c>
      <c r="Y367" s="170">
        <f>IF(AND(N367=0.75,($P367="TRUE")),ABS('Per Diem Calc Tool'!$S367*0.75),IF($P367="TRUE",ABS('Per Diem Calc Tool'!$S367),""))</f>
      </c>
      <c r="Z367" s="170">
        <f>IF(AND(N367=0.75,($Q367="TRUE")),ABS('Per Diem Calc Tool'!$T367*0.75),IF($Q367="TRUE",ABS('Per Diem Calc Tool'!$T367),""))</f>
      </c>
    </row>
    <row r="368" spans="12:26" ht="14.25">
      <c r="L368" s="188"/>
      <c r="N368" s="235"/>
      <c r="O368" s="236" t="str">
        <f t="shared" si="23"/>
        <v>FALSE</v>
      </c>
      <c r="P368" s="236"/>
      <c r="Q368" s="236"/>
      <c r="R368" s="237">
        <f t="shared" si="20"/>
        <v>0</v>
      </c>
      <c r="S368" s="237">
        <f t="shared" si="21"/>
        <v>0</v>
      </c>
      <c r="T368" s="237">
        <f t="shared" si="22"/>
        <v>0</v>
      </c>
      <c r="U368" s="238" t="e">
        <f>(VLOOKUP($P$9,Per_diem_table,1)*N368)-SUM((X368,Y368,Z368))</f>
        <v>#REF!</v>
      </c>
      <c r="V368" s="237"/>
      <c r="X368" s="170">
        <f>IF(AND(N368=0.75,($O368="TRUE")),ABS('Per Diem Calc Tool'!$R368*0.75),IF($O368="TRUE",ABS('Per Diem Calc Tool'!$R368),""))</f>
      </c>
      <c r="Y368" s="170">
        <f>IF(AND(N368=0.75,($P368="TRUE")),ABS('Per Diem Calc Tool'!$S368*0.75),IF($P368="TRUE",ABS('Per Diem Calc Tool'!$S368),""))</f>
      </c>
      <c r="Z368" s="170">
        <f>IF(AND(N368=0.75,($Q368="TRUE")),ABS('Per Diem Calc Tool'!$T368*0.75),IF($Q368="TRUE",ABS('Per Diem Calc Tool'!$T368),""))</f>
      </c>
    </row>
    <row r="369" spans="12:26" ht="14.25">
      <c r="L369" s="188"/>
      <c r="N369" s="235"/>
      <c r="O369" s="236" t="str">
        <f t="shared" si="23"/>
        <v>FALSE</v>
      </c>
      <c r="P369" s="236"/>
      <c r="Q369" s="236"/>
      <c r="R369" s="237">
        <f t="shared" si="20"/>
        <v>0</v>
      </c>
      <c r="S369" s="237">
        <f t="shared" si="21"/>
        <v>0</v>
      </c>
      <c r="T369" s="237">
        <f t="shared" si="22"/>
        <v>0</v>
      </c>
      <c r="U369" s="238" t="e">
        <f>(VLOOKUP($P$9,Per_diem_table,1)*N369)-SUM((X369,Y369,Z369))</f>
        <v>#REF!</v>
      </c>
      <c r="V369" s="237"/>
      <c r="X369" s="170">
        <f>IF(AND(N369=0.75,($O369="TRUE")),ABS('Per Diem Calc Tool'!$R369*0.75),IF($O369="TRUE",ABS('Per Diem Calc Tool'!$R369),""))</f>
      </c>
      <c r="Y369" s="170">
        <f>IF(AND(N369=0.75,($P369="TRUE")),ABS('Per Diem Calc Tool'!$S369*0.75),IF($P369="TRUE",ABS('Per Diem Calc Tool'!$S369),""))</f>
      </c>
      <c r="Z369" s="170">
        <f>IF(AND(N369=0.75,($Q369="TRUE")),ABS('Per Diem Calc Tool'!$T369*0.75),IF($Q369="TRUE",ABS('Per Diem Calc Tool'!$T369),""))</f>
      </c>
    </row>
    <row r="370" spans="12:26" ht="14.25">
      <c r="L370" s="188">
        <v>117</v>
      </c>
      <c r="M370" s="169" t="b">
        <f>+L370&lt;=$O$7</f>
        <v>0</v>
      </c>
      <c r="N370" s="235">
        <f>IF(L370=$O$7,0.75,1)</f>
        <v>1</v>
      </c>
      <c r="O370" s="236" t="str">
        <f>IF(B320="X","TRUE","FALSE")</f>
        <v>FALSE</v>
      </c>
      <c r="P370" s="236" t="str">
        <f>IF(C370="X","TRUE","FALSE")</f>
        <v>FALSE</v>
      </c>
      <c r="Q370" s="236" t="str">
        <f>IF(D370="X","TRUE","FALSE")</f>
        <v>FALSE</v>
      </c>
      <c r="R370" s="237">
        <f t="shared" si="20"/>
        <v>0</v>
      </c>
      <c r="S370" s="237">
        <f t="shared" si="21"/>
        <v>0</v>
      </c>
      <c r="T370" s="237">
        <f t="shared" si="22"/>
        <v>0</v>
      </c>
      <c r="U370" s="238" t="e">
        <f>(VLOOKUP($P$9,Per_diem_table,1)*N370)-SUM((X370,Y370,Z370))</f>
        <v>#REF!</v>
      </c>
      <c r="V370" s="237" t="e">
        <f>IF(U370&lt;5,5,U370)</f>
        <v>#REF!</v>
      </c>
      <c r="X370" s="170">
        <f>IF(AND(N370=0.75,($O370="TRUE")),ABS('Per Diem Calc Tool'!$R370*0.75),IF($O370="TRUE",ABS('Per Diem Calc Tool'!$R370),""))</f>
      </c>
      <c r="Y370" s="170">
        <f>IF(AND(N370=0.75,($P370="TRUE")),ABS('Per Diem Calc Tool'!$S370*0.75),IF($P370="TRUE",ABS('Per Diem Calc Tool'!$S370),""))</f>
      </c>
      <c r="Z370" s="170">
        <f>IF(AND(N370=0.75,($Q370="TRUE")),ABS('Per Diem Calc Tool'!$T370*0.75),IF($Q370="TRUE",ABS('Per Diem Calc Tool'!$T370),""))</f>
      </c>
    </row>
    <row r="371" spans="12:26" ht="14.25">
      <c r="L371" s="188"/>
      <c r="N371" s="235"/>
      <c r="O371" s="236" t="str">
        <f t="shared" si="23"/>
        <v>FALSE</v>
      </c>
      <c r="P371" s="236"/>
      <c r="Q371" s="236"/>
      <c r="R371" s="237">
        <f t="shared" si="20"/>
        <v>0</v>
      </c>
      <c r="S371" s="237">
        <f t="shared" si="21"/>
        <v>0</v>
      </c>
      <c r="T371" s="237">
        <f t="shared" si="22"/>
        <v>0</v>
      </c>
      <c r="U371" s="238" t="e">
        <f>(VLOOKUP($P$9,Per_diem_table,1)*N371)-SUM((X371,Y371,Z371))</f>
        <v>#REF!</v>
      </c>
      <c r="V371" s="237"/>
      <c r="X371" s="170">
        <f>IF(AND(N371=0.75,($O371="TRUE")),ABS('Per Diem Calc Tool'!$R371*0.75),IF($O371="TRUE",ABS('Per Diem Calc Tool'!$R371),""))</f>
      </c>
      <c r="Y371" s="170">
        <f>IF(AND(N371=0.75,($P371="TRUE")),ABS('Per Diem Calc Tool'!$S371*0.75),IF($P371="TRUE",ABS('Per Diem Calc Tool'!$S371),""))</f>
      </c>
      <c r="Z371" s="170">
        <f>IF(AND(N371=0.75,($Q371="TRUE")),ABS('Per Diem Calc Tool'!$T371*0.75),IF($Q371="TRUE",ABS('Per Diem Calc Tool'!$T371),""))</f>
      </c>
    </row>
    <row r="372" spans="12:26" ht="14.25">
      <c r="L372" s="188"/>
      <c r="N372" s="235"/>
      <c r="O372" s="236" t="str">
        <f t="shared" si="23"/>
        <v>FALSE</v>
      </c>
      <c r="P372" s="236"/>
      <c r="Q372" s="236"/>
      <c r="R372" s="237">
        <f t="shared" si="20"/>
        <v>0</v>
      </c>
      <c r="S372" s="237">
        <f t="shared" si="21"/>
        <v>0</v>
      </c>
      <c r="T372" s="237">
        <f t="shared" si="22"/>
        <v>0</v>
      </c>
      <c r="U372" s="238" t="e">
        <f>(VLOOKUP($P$9,Per_diem_table,1)*N372)-SUM((X372,Y372,Z372))</f>
        <v>#REF!</v>
      </c>
      <c r="V372" s="237"/>
      <c r="X372" s="170">
        <f>IF(AND(N372=0.75,($O372="TRUE")),ABS('Per Diem Calc Tool'!$R372*0.75),IF($O372="TRUE",ABS('Per Diem Calc Tool'!$R372),""))</f>
      </c>
      <c r="Y372" s="170">
        <f>IF(AND(N372=0.75,($P372="TRUE")),ABS('Per Diem Calc Tool'!$S372*0.75),IF($P372="TRUE",ABS('Per Diem Calc Tool'!$S372),""))</f>
      </c>
      <c r="Z372" s="170">
        <f>IF(AND(N372=0.75,($Q372="TRUE")),ABS('Per Diem Calc Tool'!$T372*0.75),IF($Q372="TRUE",ABS('Per Diem Calc Tool'!$T372),""))</f>
      </c>
    </row>
    <row r="373" spans="12:26" ht="14.25">
      <c r="L373" s="188">
        <v>118</v>
      </c>
      <c r="M373" s="169" t="b">
        <f>+L373&lt;=$O$7</f>
        <v>0</v>
      </c>
      <c r="N373" s="235">
        <f>IF(L373=$O$7,0.75,1)</f>
        <v>1</v>
      </c>
      <c r="O373" s="236" t="str">
        <f>IF(B323="X","TRUE","FALSE")</f>
        <v>FALSE</v>
      </c>
      <c r="P373" s="236" t="str">
        <f>IF(C371="X","TRUE","FALSE")</f>
        <v>FALSE</v>
      </c>
      <c r="Q373" s="236" t="str">
        <f>IF(D371="X","TRUE","FALSE")</f>
        <v>FALSE</v>
      </c>
      <c r="R373" s="237">
        <f t="shared" si="20"/>
        <v>0</v>
      </c>
      <c r="S373" s="237">
        <f t="shared" si="21"/>
        <v>0</v>
      </c>
      <c r="T373" s="237">
        <f t="shared" si="22"/>
        <v>0</v>
      </c>
      <c r="U373" s="238" t="e">
        <f>(VLOOKUP($P$9,Per_diem_table,1)*N373)-SUM((X373,Y373,Z373))</f>
        <v>#REF!</v>
      </c>
      <c r="V373" s="237" t="e">
        <f>IF(U373&lt;5,5,U373)</f>
        <v>#REF!</v>
      </c>
      <c r="X373" s="170">
        <f>IF(AND(N373=0.75,($O373="TRUE")),ABS('Per Diem Calc Tool'!$R373*0.75),IF($O373="TRUE",ABS('Per Diem Calc Tool'!$R373),""))</f>
      </c>
      <c r="Y373" s="170">
        <f>IF(AND(N373=0.75,($P373="TRUE")),ABS('Per Diem Calc Tool'!$S373*0.75),IF($P373="TRUE",ABS('Per Diem Calc Tool'!$S373),""))</f>
      </c>
      <c r="Z373" s="170">
        <f>IF(AND(N373=0.75,($Q373="TRUE")),ABS('Per Diem Calc Tool'!$T373*0.75),IF($Q373="TRUE",ABS('Per Diem Calc Tool'!$T373),""))</f>
      </c>
    </row>
    <row r="374" spans="12:26" ht="14.25">
      <c r="L374" s="188"/>
      <c r="N374" s="235"/>
      <c r="O374" s="236" t="str">
        <f t="shared" si="23"/>
        <v>FALSE</v>
      </c>
      <c r="P374" s="236"/>
      <c r="Q374" s="236"/>
      <c r="R374" s="237">
        <f t="shared" si="20"/>
        <v>0</v>
      </c>
      <c r="S374" s="237">
        <f t="shared" si="21"/>
        <v>0</v>
      </c>
      <c r="T374" s="237">
        <f t="shared" si="22"/>
        <v>0</v>
      </c>
      <c r="U374" s="238" t="e">
        <f>(VLOOKUP($P$9,Per_diem_table,1)*N374)-SUM((X374,Y374,Z374))</f>
        <v>#REF!</v>
      </c>
      <c r="V374" s="237"/>
      <c r="X374" s="170">
        <f>IF(AND(N374=0.75,($O374="TRUE")),ABS('Per Diem Calc Tool'!$R374*0.75),IF($O374="TRUE",ABS('Per Diem Calc Tool'!$R374),""))</f>
      </c>
      <c r="Y374" s="170">
        <f>IF(AND(N374=0.75,($P374="TRUE")),ABS('Per Diem Calc Tool'!$S374*0.75),IF($P374="TRUE",ABS('Per Diem Calc Tool'!$S374),""))</f>
      </c>
      <c r="Z374" s="170">
        <f>IF(AND(N374=0.75,($Q374="TRUE")),ABS('Per Diem Calc Tool'!$T374*0.75),IF($Q374="TRUE",ABS('Per Diem Calc Tool'!$T374),""))</f>
      </c>
    </row>
    <row r="375" spans="12:26" ht="14.25">
      <c r="L375" s="188"/>
      <c r="N375" s="235"/>
      <c r="O375" s="236" t="str">
        <f t="shared" si="23"/>
        <v>FALSE</v>
      </c>
      <c r="P375" s="236"/>
      <c r="Q375" s="236"/>
      <c r="R375" s="237">
        <f t="shared" si="20"/>
        <v>0</v>
      </c>
      <c r="S375" s="237">
        <f t="shared" si="21"/>
        <v>0</v>
      </c>
      <c r="T375" s="237">
        <f t="shared" si="22"/>
        <v>0</v>
      </c>
      <c r="U375" s="238" t="e">
        <f>(VLOOKUP($P$9,Per_diem_table,1)*N375)-SUM((X375,Y375,Z375))</f>
        <v>#REF!</v>
      </c>
      <c r="V375" s="237"/>
      <c r="X375" s="170">
        <f>IF(AND(N375=0.75,($O375="TRUE")),ABS('Per Diem Calc Tool'!$R375*0.75),IF($O375="TRUE",ABS('Per Diem Calc Tool'!$R375),""))</f>
      </c>
      <c r="Y375" s="170">
        <f>IF(AND(N375=0.75,($P375="TRUE")),ABS('Per Diem Calc Tool'!$S375*0.75),IF($P375="TRUE",ABS('Per Diem Calc Tool'!$S375),""))</f>
      </c>
      <c r="Z375" s="170">
        <f>IF(AND(N375=0.75,($Q375="TRUE")),ABS('Per Diem Calc Tool'!$T375*0.75),IF($Q375="TRUE",ABS('Per Diem Calc Tool'!$T375),""))</f>
      </c>
    </row>
    <row r="376" spans="12:26" ht="14.25">
      <c r="L376" s="188">
        <v>119</v>
      </c>
      <c r="M376" s="169" t="b">
        <f>+L376&lt;=$O$7</f>
        <v>0</v>
      </c>
      <c r="N376" s="235">
        <f>IF(L376=$O$7,0.75,1)</f>
        <v>1</v>
      </c>
      <c r="O376" s="236" t="str">
        <f>IF(B326="X","TRUE","FALSE")</f>
        <v>FALSE</v>
      </c>
      <c r="P376" s="236" t="str">
        <f>IF(C372="X","TRUE","FALSE")</f>
        <v>FALSE</v>
      </c>
      <c r="Q376" s="236" t="str">
        <f>IF(D372="X","TRUE","FALSE")</f>
        <v>FALSE</v>
      </c>
      <c r="R376" s="237">
        <f t="shared" si="20"/>
        <v>0</v>
      </c>
      <c r="S376" s="237">
        <f t="shared" si="21"/>
        <v>0</v>
      </c>
      <c r="T376" s="237">
        <f t="shared" si="22"/>
        <v>0</v>
      </c>
      <c r="U376" s="238" t="e">
        <f>(VLOOKUP($P$9,Per_diem_table,1)*N376)-SUM((X376,Y376,Z376))</f>
        <v>#REF!</v>
      </c>
      <c r="V376" s="237" t="e">
        <f>IF(U376&lt;5,5,U376)</f>
        <v>#REF!</v>
      </c>
      <c r="X376" s="170">
        <f>IF(AND(N376=0.75,($O376="TRUE")),ABS('Per Diem Calc Tool'!$R376*0.75),IF($O376="TRUE",ABS('Per Diem Calc Tool'!$R376),""))</f>
      </c>
      <c r="Y376" s="170">
        <f>IF(AND(N376=0.75,($P376="TRUE")),ABS('Per Diem Calc Tool'!$S376*0.75),IF($P376="TRUE",ABS('Per Diem Calc Tool'!$S376),""))</f>
      </c>
      <c r="Z376" s="170">
        <f>IF(AND(N376=0.75,($Q376="TRUE")),ABS('Per Diem Calc Tool'!$T376*0.75),IF($Q376="TRUE",ABS('Per Diem Calc Tool'!$T376),""))</f>
      </c>
    </row>
    <row r="377" spans="12:26" ht="14.25">
      <c r="L377" s="188"/>
      <c r="N377" s="235"/>
      <c r="O377" s="236" t="str">
        <f t="shared" si="23"/>
        <v>FALSE</v>
      </c>
      <c r="P377" s="236"/>
      <c r="Q377" s="236"/>
      <c r="R377" s="237">
        <f t="shared" si="20"/>
        <v>0</v>
      </c>
      <c r="S377" s="237">
        <f t="shared" si="21"/>
        <v>0</v>
      </c>
      <c r="T377" s="237">
        <f t="shared" si="22"/>
        <v>0</v>
      </c>
      <c r="U377" s="238" t="e">
        <f>(VLOOKUP($P$9,Per_diem_table,1)*N377)-SUM((X377,Y377,Z377))</f>
        <v>#REF!</v>
      </c>
      <c r="V377" s="237"/>
      <c r="X377" s="170">
        <f>IF(AND(N377=0.75,($O377="TRUE")),ABS('Per Diem Calc Tool'!$R377*0.75),IF($O377="TRUE",ABS('Per Diem Calc Tool'!$R377),""))</f>
      </c>
      <c r="Y377" s="170">
        <f>IF(AND(N377=0.75,($P377="TRUE")),ABS('Per Diem Calc Tool'!$S377*0.75),IF($P377="TRUE",ABS('Per Diem Calc Tool'!$S377),""))</f>
      </c>
      <c r="Z377" s="170">
        <f>IF(AND(N377=0.75,($Q377="TRUE")),ABS('Per Diem Calc Tool'!$T377*0.75),IF($Q377="TRUE",ABS('Per Diem Calc Tool'!$T377),""))</f>
      </c>
    </row>
    <row r="378" spans="12:26" ht="14.25">
      <c r="L378" s="188"/>
      <c r="N378" s="235"/>
      <c r="O378" s="236" t="str">
        <f t="shared" si="23"/>
        <v>FALSE</v>
      </c>
      <c r="P378" s="236"/>
      <c r="Q378" s="236"/>
      <c r="R378" s="237">
        <f t="shared" si="20"/>
        <v>0</v>
      </c>
      <c r="S378" s="237">
        <f t="shared" si="21"/>
        <v>0</v>
      </c>
      <c r="T378" s="237">
        <f t="shared" si="22"/>
        <v>0</v>
      </c>
      <c r="U378" s="238" t="e">
        <f>(VLOOKUP($P$9,Per_diem_table,1)*N378)-SUM((X378,Y378,Z378))</f>
        <v>#REF!</v>
      </c>
      <c r="V378" s="237"/>
      <c r="X378" s="170">
        <f>IF(AND(N378=0.75,($O378="TRUE")),ABS('Per Diem Calc Tool'!$R378*0.75),IF($O378="TRUE",ABS('Per Diem Calc Tool'!$R378),""))</f>
      </c>
      <c r="Y378" s="170">
        <f>IF(AND(N378=0.75,($P378="TRUE")),ABS('Per Diem Calc Tool'!$S378*0.75),IF($P378="TRUE",ABS('Per Diem Calc Tool'!$S378),""))</f>
      </c>
      <c r="Z378" s="170">
        <f>IF(AND(N378=0.75,($Q378="TRUE")),ABS('Per Diem Calc Tool'!$T378*0.75),IF($Q378="TRUE",ABS('Per Diem Calc Tool'!$T378),""))</f>
      </c>
    </row>
    <row r="379" spans="12:26" ht="14.25">
      <c r="L379" s="188">
        <v>120</v>
      </c>
      <c r="M379" s="169" t="b">
        <f>+L379&lt;=$O$7</f>
        <v>0</v>
      </c>
      <c r="N379" s="235">
        <f>IF(L379=$O$7,0.75,1)</f>
        <v>1</v>
      </c>
      <c r="O379" s="236" t="str">
        <f>IF(B329="X","TRUE","FALSE")</f>
        <v>FALSE</v>
      </c>
      <c r="P379" s="236" t="str">
        <f>IF(C379="X","TRUE","FALSE")</f>
        <v>FALSE</v>
      </c>
      <c r="Q379" s="236" t="str">
        <f>IF(D379="X","TRUE","FALSE")</f>
        <v>FALSE</v>
      </c>
      <c r="R379" s="237">
        <f t="shared" si="20"/>
        <v>0</v>
      </c>
      <c r="S379" s="237">
        <f t="shared" si="21"/>
        <v>0</v>
      </c>
      <c r="T379" s="237">
        <f t="shared" si="22"/>
        <v>0</v>
      </c>
      <c r="U379" s="238" t="e">
        <f>(VLOOKUP($P$9,Per_diem_table,1)*N379)-SUM((X379,Y379,Z379))</f>
        <v>#REF!</v>
      </c>
      <c r="V379" s="237" t="e">
        <f>IF(U379&lt;5,5,U379)</f>
        <v>#REF!</v>
      </c>
      <c r="X379" s="170">
        <f>IF(AND(N379=0.75,($O379="TRUE")),ABS('Per Diem Calc Tool'!$R379*0.75),IF($O379="TRUE",ABS('Per Diem Calc Tool'!$R379),""))</f>
      </c>
      <c r="Y379" s="170">
        <f>IF(AND(N379=0.75,($P379="TRUE")),ABS('Per Diem Calc Tool'!$S379*0.75),IF($P379="TRUE",ABS('Per Diem Calc Tool'!$S379),""))</f>
      </c>
      <c r="Z379" s="170">
        <f>IF(AND(N379=0.75,($Q379="TRUE")),ABS('Per Diem Calc Tool'!$T379*0.75),IF($Q379="TRUE",ABS('Per Diem Calc Tool'!$T379),""))</f>
      </c>
    </row>
    <row r="380" spans="24:26" ht="12.75">
      <c r="X380" s="169"/>
      <c r="Y380" s="169"/>
      <c r="Z380" s="169"/>
    </row>
    <row r="381" spans="24:26" ht="12.75">
      <c r="X381" s="169"/>
      <c r="Y381" s="169"/>
      <c r="Z381" s="169"/>
    </row>
    <row r="382" spans="24:26" ht="12.75">
      <c r="X382" s="169"/>
      <c r="Y382" s="169"/>
      <c r="Z382" s="169"/>
    </row>
    <row r="383" spans="24:26" ht="12.75">
      <c r="X383" s="169"/>
      <c r="Y383" s="169"/>
      <c r="Z383" s="169"/>
    </row>
    <row r="384" spans="24:26" ht="12.75">
      <c r="X384" s="169"/>
      <c r="Y384" s="169"/>
      <c r="Z384" s="169"/>
    </row>
    <row r="385" spans="24:26" ht="12.75">
      <c r="X385" s="169"/>
      <c r="Y385" s="169"/>
      <c r="Z385" s="169"/>
    </row>
    <row r="386" spans="24:26" ht="12.75">
      <c r="X386" s="169"/>
      <c r="Y386" s="169"/>
      <c r="Z386" s="169"/>
    </row>
    <row r="387" spans="24:26" ht="12.75">
      <c r="X387" s="169"/>
      <c r="Y387" s="169"/>
      <c r="Z387" s="169"/>
    </row>
    <row r="388" spans="24:26" ht="12.75">
      <c r="X388" s="169"/>
      <c r="Y388" s="169"/>
      <c r="Z388" s="169"/>
    </row>
    <row r="389" spans="24:26" ht="12.75">
      <c r="X389" s="169"/>
      <c r="Y389" s="169"/>
      <c r="Z389" s="169"/>
    </row>
    <row r="390" spans="24:26" ht="12.75">
      <c r="X390" s="169"/>
      <c r="Y390" s="169"/>
      <c r="Z390" s="169"/>
    </row>
    <row r="391" spans="24:26" ht="12.75">
      <c r="X391" s="169"/>
      <c r="Y391" s="169"/>
      <c r="Z391" s="169"/>
    </row>
    <row r="392" spans="24:26" ht="12.75">
      <c r="X392" s="169"/>
      <c r="Y392" s="169"/>
      <c r="Z392" s="169"/>
    </row>
    <row r="393" spans="24:26" ht="12.75">
      <c r="X393" s="169"/>
      <c r="Y393" s="169"/>
      <c r="Z393" s="169"/>
    </row>
    <row r="394" spans="24:26" ht="12.75">
      <c r="X394" s="169"/>
      <c r="Y394" s="169"/>
      <c r="Z394" s="169"/>
    </row>
    <row r="395" spans="24:26" ht="12.75">
      <c r="X395" s="169"/>
      <c r="Y395" s="169"/>
      <c r="Z395" s="169"/>
    </row>
    <row r="396" spans="24:26" ht="12.75">
      <c r="X396" s="169"/>
      <c r="Y396" s="169"/>
      <c r="Z396" s="169"/>
    </row>
    <row r="397" spans="24:26" ht="12.75">
      <c r="X397" s="169"/>
      <c r="Y397" s="169"/>
      <c r="Z397" s="169"/>
    </row>
    <row r="398" spans="24:26" ht="12.75">
      <c r="X398" s="169"/>
      <c r="Y398" s="169"/>
      <c r="Z398" s="169"/>
    </row>
    <row r="399" spans="24:26" ht="12.75">
      <c r="X399" s="169"/>
      <c r="Y399" s="169"/>
      <c r="Z399" s="169"/>
    </row>
    <row r="400" spans="24:26" ht="12.75">
      <c r="X400" s="169"/>
      <c r="Y400" s="169"/>
      <c r="Z400" s="169"/>
    </row>
    <row r="401" spans="24:26" ht="12.75">
      <c r="X401" s="169"/>
      <c r="Y401" s="169"/>
      <c r="Z401" s="169"/>
    </row>
    <row r="402" spans="24:26" ht="12.75">
      <c r="X402" s="169"/>
      <c r="Y402" s="169"/>
      <c r="Z402" s="169"/>
    </row>
    <row r="403" spans="24:26" ht="12.75">
      <c r="X403" s="169"/>
      <c r="Y403" s="169"/>
      <c r="Z403" s="169"/>
    </row>
    <row r="404" spans="24:26" ht="12.75">
      <c r="X404" s="169"/>
      <c r="Y404" s="169"/>
      <c r="Z404" s="169"/>
    </row>
    <row r="405" spans="24:26" ht="12.75">
      <c r="X405" s="169"/>
      <c r="Y405" s="169"/>
      <c r="Z405" s="169"/>
    </row>
    <row r="406" spans="24:26" ht="12.75">
      <c r="X406" s="169"/>
      <c r="Y406" s="169"/>
      <c r="Z406" s="169"/>
    </row>
    <row r="407" spans="24:26" ht="12.75">
      <c r="X407" s="169"/>
      <c r="Y407" s="169"/>
      <c r="Z407" s="169"/>
    </row>
    <row r="408" spans="24:26" ht="12.75">
      <c r="X408" s="169"/>
      <c r="Y408" s="169"/>
      <c r="Z408" s="169"/>
    </row>
    <row r="409" spans="24:26" ht="12.75">
      <c r="X409" s="169"/>
      <c r="Y409" s="169"/>
      <c r="Z409" s="169"/>
    </row>
    <row r="410" spans="24:26" ht="12.75">
      <c r="X410" s="169"/>
      <c r="Y410" s="169"/>
      <c r="Z410" s="169"/>
    </row>
    <row r="411" spans="24:26" ht="12.75">
      <c r="X411" s="169"/>
      <c r="Y411" s="169"/>
      <c r="Z411" s="169"/>
    </row>
    <row r="412" spans="11:26" ht="12.75">
      <c r="K412" s="188"/>
      <c r="X412" s="169"/>
      <c r="Y412" s="169"/>
      <c r="Z412" s="169"/>
    </row>
    <row r="413" spans="11:26" ht="12.75">
      <c r="K413" s="188"/>
      <c r="X413" s="169"/>
      <c r="Y413" s="169"/>
      <c r="Z413" s="169"/>
    </row>
    <row r="414" spans="11:26" ht="12.75">
      <c r="K414" s="188"/>
      <c r="X414" s="169"/>
      <c r="Y414" s="169"/>
      <c r="Z414" s="169"/>
    </row>
    <row r="415" spans="11:26" ht="12.75">
      <c r="K415" s="188"/>
      <c r="X415" s="169"/>
      <c r="Y415" s="169"/>
      <c r="Z415" s="169"/>
    </row>
    <row r="416" spans="11:26" ht="12.75">
      <c r="K416" s="188"/>
      <c r="X416" s="169"/>
      <c r="Y416" s="169"/>
      <c r="Z416" s="169"/>
    </row>
    <row r="417" spans="11:26" ht="12.75">
      <c r="K417" s="188"/>
      <c r="X417" s="169"/>
      <c r="Y417" s="169"/>
      <c r="Z417" s="169"/>
    </row>
    <row r="418" spans="11:26" ht="12.75">
      <c r="K418" s="188"/>
      <c r="X418" s="169"/>
      <c r="Y418" s="169"/>
      <c r="Z418" s="169"/>
    </row>
    <row r="419" spans="11:26" ht="12.75">
      <c r="K419" s="188"/>
      <c r="X419" s="169"/>
      <c r="Y419" s="169"/>
      <c r="Z419" s="169"/>
    </row>
    <row r="420" spans="11:26" ht="12.75">
      <c r="K420" s="188"/>
      <c r="X420" s="169"/>
      <c r="Y420" s="169"/>
      <c r="Z420" s="169"/>
    </row>
    <row r="421" spans="11:26" ht="12.75">
      <c r="K421" s="188"/>
      <c r="X421" s="169"/>
      <c r="Y421" s="169"/>
      <c r="Z421" s="169"/>
    </row>
    <row r="422" spans="11:26" ht="12.75">
      <c r="K422" s="188"/>
      <c r="X422" s="169"/>
      <c r="Y422" s="169"/>
      <c r="Z422" s="169"/>
    </row>
    <row r="423" spans="11:26" ht="12.75">
      <c r="K423" s="188"/>
      <c r="X423" s="169"/>
      <c r="Y423" s="169"/>
      <c r="Z423" s="169"/>
    </row>
    <row r="424" spans="11:26" ht="12.75">
      <c r="K424" s="188"/>
      <c r="X424" s="169"/>
      <c r="Y424" s="169"/>
      <c r="Z424" s="169"/>
    </row>
    <row r="425" spans="11:26" ht="12.75">
      <c r="K425" s="188"/>
      <c r="X425" s="169"/>
      <c r="Y425" s="169"/>
      <c r="Z425" s="169"/>
    </row>
    <row r="426" spans="11:26" ht="12.75">
      <c r="K426" s="188"/>
      <c r="X426" s="169"/>
      <c r="Y426" s="169"/>
      <c r="Z426" s="169"/>
    </row>
    <row r="427" spans="11:26" ht="12.75">
      <c r="K427" s="188"/>
      <c r="X427" s="169"/>
      <c r="Y427" s="169"/>
      <c r="Z427" s="169"/>
    </row>
    <row r="428" spans="11:26" ht="12.75">
      <c r="K428" s="188"/>
      <c r="X428" s="169"/>
      <c r="Y428" s="169"/>
      <c r="Z428" s="169"/>
    </row>
    <row r="429" spans="11:26" ht="12.75">
      <c r="K429" s="188"/>
      <c r="X429" s="169"/>
      <c r="Y429" s="169"/>
      <c r="Z429" s="169"/>
    </row>
    <row r="430" spans="11:26" ht="12.75">
      <c r="K430" s="188"/>
      <c r="X430" s="169"/>
      <c r="Y430" s="169"/>
      <c r="Z430" s="169"/>
    </row>
    <row r="431" spans="11:26" ht="12.75">
      <c r="K431" s="188"/>
      <c r="X431" s="169"/>
      <c r="Y431" s="169"/>
      <c r="Z431" s="169"/>
    </row>
    <row r="432" spans="11:26" ht="12.75">
      <c r="K432" s="188"/>
      <c r="X432" s="169"/>
      <c r="Y432" s="169"/>
      <c r="Z432" s="169"/>
    </row>
    <row r="433" spans="11:26" ht="12.75">
      <c r="K433" s="188"/>
      <c r="X433" s="169"/>
      <c r="Y433" s="169"/>
      <c r="Z433" s="169"/>
    </row>
    <row r="434" spans="11:26" ht="12.75">
      <c r="K434" s="188"/>
      <c r="X434" s="169"/>
      <c r="Y434" s="169"/>
      <c r="Z434" s="169"/>
    </row>
    <row r="435" spans="11:26" ht="12.75">
      <c r="K435" s="188"/>
      <c r="X435" s="169"/>
      <c r="Y435" s="169"/>
      <c r="Z435" s="169"/>
    </row>
    <row r="436" spans="11:26" ht="12.75">
      <c r="K436" s="188"/>
      <c r="X436" s="169"/>
      <c r="Y436" s="169"/>
      <c r="Z436" s="169"/>
    </row>
    <row r="437" spans="11:26" ht="12.75">
      <c r="K437" s="188"/>
      <c r="X437" s="169"/>
      <c r="Y437" s="169"/>
      <c r="Z437" s="169"/>
    </row>
    <row r="438" spans="11:26" ht="12.75">
      <c r="K438" s="188"/>
      <c r="X438" s="169"/>
      <c r="Y438" s="169"/>
      <c r="Z438" s="169"/>
    </row>
    <row r="439" spans="24:26" ht="12.75">
      <c r="X439" s="169"/>
      <c r="Y439" s="169"/>
      <c r="Z439" s="169"/>
    </row>
    <row r="440" spans="24:26" ht="12.75">
      <c r="X440" s="169"/>
      <c r="Y440" s="169"/>
      <c r="Z440" s="169"/>
    </row>
    <row r="441" spans="24:26" ht="12.75">
      <c r="X441" s="169"/>
      <c r="Y441" s="169"/>
      <c r="Z441" s="169"/>
    </row>
    <row r="442" spans="24:26" ht="12.75">
      <c r="X442" s="169"/>
      <c r="Y442" s="169"/>
      <c r="Z442" s="169"/>
    </row>
    <row r="443" spans="24:26" ht="12.75">
      <c r="X443" s="169"/>
      <c r="Y443" s="169"/>
      <c r="Z443" s="169"/>
    </row>
    <row r="444" spans="24:26" ht="12.75">
      <c r="X444" s="169"/>
      <c r="Y444" s="169"/>
      <c r="Z444" s="169"/>
    </row>
    <row r="445" spans="24:26" ht="12.75">
      <c r="X445" s="169"/>
      <c r="Y445" s="169"/>
      <c r="Z445" s="169"/>
    </row>
    <row r="446" spans="24:26" ht="12.75">
      <c r="X446" s="169"/>
      <c r="Y446" s="169"/>
      <c r="Z446" s="169"/>
    </row>
    <row r="447" spans="24:26" ht="12.75">
      <c r="X447" s="169"/>
      <c r="Y447" s="169"/>
      <c r="Z447" s="169"/>
    </row>
    <row r="448" spans="24:26" ht="12.75">
      <c r="X448" s="169"/>
      <c r="Y448" s="169"/>
      <c r="Z448" s="169"/>
    </row>
    <row r="449" spans="24:26" ht="12.75">
      <c r="X449" s="169"/>
      <c r="Y449" s="169"/>
      <c r="Z449" s="169"/>
    </row>
    <row r="450" spans="24:26" ht="12.75">
      <c r="X450" s="169"/>
      <c r="Y450" s="169"/>
      <c r="Z450" s="169"/>
    </row>
    <row r="451" spans="24:26" ht="12.75">
      <c r="X451" s="169"/>
      <c r="Y451" s="169"/>
      <c r="Z451" s="169"/>
    </row>
    <row r="452" spans="24:26" ht="12.75">
      <c r="X452" s="169"/>
      <c r="Y452" s="169"/>
      <c r="Z452" s="169"/>
    </row>
    <row r="453" spans="24:26" ht="12.75">
      <c r="X453" s="169"/>
      <c r="Y453" s="169"/>
      <c r="Z453" s="169"/>
    </row>
    <row r="454" spans="24:26" ht="12.75">
      <c r="X454" s="169"/>
      <c r="Y454" s="169"/>
      <c r="Z454" s="169"/>
    </row>
    <row r="455" spans="24:26" ht="12.75">
      <c r="X455" s="169"/>
      <c r="Y455" s="169"/>
      <c r="Z455" s="169"/>
    </row>
    <row r="456" spans="24:26" ht="12.75">
      <c r="X456" s="169"/>
      <c r="Y456" s="169"/>
      <c r="Z456" s="169"/>
    </row>
    <row r="457" spans="24:26" ht="12.75">
      <c r="X457" s="169"/>
      <c r="Y457" s="169"/>
      <c r="Z457" s="169"/>
    </row>
    <row r="458" spans="24:26" ht="12.75">
      <c r="X458" s="169"/>
      <c r="Y458" s="169"/>
      <c r="Z458" s="169"/>
    </row>
    <row r="459" spans="24:26" ht="12.75">
      <c r="X459" s="169"/>
      <c r="Y459" s="169"/>
      <c r="Z459" s="169"/>
    </row>
    <row r="460" spans="24:26" ht="12.75">
      <c r="X460" s="169"/>
      <c r="Y460" s="169"/>
      <c r="Z460" s="169"/>
    </row>
    <row r="461" spans="24:26" ht="12.75">
      <c r="X461" s="169"/>
      <c r="Y461" s="169"/>
      <c r="Z461" s="169"/>
    </row>
    <row r="462" spans="24:26" ht="12.75">
      <c r="X462" s="169"/>
      <c r="Y462" s="169"/>
      <c r="Z462" s="169"/>
    </row>
    <row r="463" spans="24:26" ht="12.75">
      <c r="X463" s="169"/>
      <c r="Y463" s="169"/>
      <c r="Z463" s="169"/>
    </row>
    <row r="464" spans="24:26" ht="12.75">
      <c r="X464" s="169"/>
      <c r="Y464" s="169"/>
      <c r="Z464" s="169"/>
    </row>
    <row r="465" spans="24:26" ht="12.75">
      <c r="X465" s="169"/>
      <c r="Y465" s="169"/>
      <c r="Z465" s="169"/>
    </row>
    <row r="466" spans="24:26" ht="12.75">
      <c r="X466" s="169"/>
      <c r="Y466" s="169"/>
      <c r="Z466" s="169"/>
    </row>
    <row r="467" spans="24:26" ht="12.75">
      <c r="X467" s="169"/>
      <c r="Y467" s="169"/>
      <c r="Z467" s="169"/>
    </row>
    <row r="468" spans="24:26" ht="12.75">
      <c r="X468" s="169"/>
      <c r="Y468" s="169"/>
      <c r="Z468" s="169"/>
    </row>
    <row r="469" spans="24:26" ht="12.75">
      <c r="X469" s="169"/>
      <c r="Y469" s="169"/>
      <c r="Z469" s="169"/>
    </row>
    <row r="470" spans="24:26" ht="12.75">
      <c r="X470" s="169"/>
      <c r="Y470" s="169"/>
      <c r="Z470" s="169"/>
    </row>
    <row r="471" spans="24:26" ht="12.75">
      <c r="X471" s="169"/>
      <c r="Y471" s="169"/>
      <c r="Z471" s="169"/>
    </row>
    <row r="472" spans="24:26" ht="12.75">
      <c r="X472" s="169"/>
      <c r="Y472" s="169"/>
      <c r="Z472" s="169"/>
    </row>
    <row r="473" spans="24:26" ht="12.75">
      <c r="X473" s="169"/>
      <c r="Y473" s="169"/>
      <c r="Z473" s="169"/>
    </row>
    <row r="474" spans="24:26" ht="12.75">
      <c r="X474" s="169"/>
      <c r="Y474" s="169"/>
      <c r="Z474" s="169"/>
    </row>
    <row r="475" spans="24:26" ht="12.75">
      <c r="X475" s="169"/>
      <c r="Y475" s="169"/>
      <c r="Z475" s="169"/>
    </row>
    <row r="476" spans="24:26" ht="12.75">
      <c r="X476" s="169"/>
      <c r="Y476" s="169"/>
      <c r="Z476" s="169"/>
    </row>
    <row r="477" spans="24:26" ht="12.75">
      <c r="X477" s="169"/>
      <c r="Y477" s="169"/>
      <c r="Z477" s="169"/>
    </row>
    <row r="478" spans="24:26" ht="12.75">
      <c r="X478" s="169"/>
      <c r="Y478" s="169"/>
      <c r="Z478" s="169"/>
    </row>
    <row r="479" spans="24:26" ht="12.75">
      <c r="X479" s="169"/>
      <c r="Y479" s="169"/>
      <c r="Z479" s="169"/>
    </row>
    <row r="480" spans="24:26" ht="12.75">
      <c r="X480" s="169"/>
      <c r="Y480" s="169"/>
      <c r="Z480" s="169"/>
    </row>
    <row r="481" spans="24:26" ht="12.75">
      <c r="X481" s="169"/>
      <c r="Y481" s="169"/>
      <c r="Z481" s="169"/>
    </row>
    <row r="482" spans="24:26" ht="12.75">
      <c r="X482" s="169"/>
      <c r="Y482" s="169"/>
      <c r="Z482" s="169"/>
    </row>
    <row r="483" spans="24:26" ht="12.75">
      <c r="X483" s="169"/>
      <c r="Y483" s="169"/>
      <c r="Z483" s="169"/>
    </row>
    <row r="484" spans="24:26" ht="12.75">
      <c r="X484" s="169"/>
      <c r="Y484" s="169"/>
      <c r="Z484" s="169"/>
    </row>
    <row r="485" spans="24:26" ht="12.75">
      <c r="X485" s="169"/>
      <c r="Y485" s="169"/>
      <c r="Z485" s="169"/>
    </row>
    <row r="486" spans="24:26" ht="12.75">
      <c r="X486" s="169"/>
      <c r="Y486" s="169"/>
      <c r="Z486" s="169"/>
    </row>
    <row r="487" spans="24:26" ht="12.75">
      <c r="X487" s="169"/>
      <c r="Y487" s="169"/>
      <c r="Z487" s="169"/>
    </row>
    <row r="488" spans="24:26" ht="12.75">
      <c r="X488" s="169"/>
      <c r="Y488" s="169"/>
      <c r="Z488" s="169"/>
    </row>
    <row r="489" spans="24:26" ht="12.75">
      <c r="X489" s="169"/>
      <c r="Y489" s="169"/>
      <c r="Z489" s="169"/>
    </row>
    <row r="490" spans="24:26" ht="12.75">
      <c r="X490" s="169"/>
      <c r="Y490" s="169"/>
      <c r="Z490" s="169"/>
    </row>
    <row r="491" spans="24:26" ht="12.75">
      <c r="X491" s="169"/>
      <c r="Y491" s="169"/>
      <c r="Z491" s="169"/>
    </row>
    <row r="492" spans="24:26" ht="12.75">
      <c r="X492" s="169"/>
      <c r="Y492" s="169"/>
      <c r="Z492" s="169"/>
    </row>
    <row r="493" spans="24:26" ht="12.75">
      <c r="X493" s="169"/>
      <c r="Y493" s="169"/>
      <c r="Z493" s="169"/>
    </row>
    <row r="494" spans="24:26" ht="12.75">
      <c r="X494" s="169"/>
      <c r="Y494" s="169"/>
      <c r="Z494" s="169"/>
    </row>
    <row r="495" spans="24:26" ht="12.75">
      <c r="X495" s="169"/>
      <c r="Y495" s="169"/>
      <c r="Z495" s="169"/>
    </row>
    <row r="496" spans="24:26" ht="12.75">
      <c r="X496" s="169"/>
      <c r="Y496" s="169"/>
      <c r="Z496" s="169"/>
    </row>
    <row r="497" spans="24:26" ht="12.75">
      <c r="X497" s="169"/>
      <c r="Y497" s="169"/>
      <c r="Z497" s="169"/>
    </row>
    <row r="498" spans="24:26" ht="12.75">
      <c r="X498" s="169"/>
      <c r="Y498" s="169"/>
      <c r="Z498" s="169"/>
    </row>
    <row r="499" spans="24:26" ht="12.75">
      <c r="X499" s="169"/>
      <c r="Y499" s="169"/>
      <c r="Z499" s="169"/>
    </row>
    <row r="500" spans="24:26" ht="12.75">
      <c r="X500" s="169"/>
      <c r="Y500" s="169"/>
      <c r="Z500" s="169"/>
    </row>
    <row r="501" spans="24:26" ht="12.75">
      <c r="X501" s="169"/>
      <c r="Y501" s="169"/>
      <c r="Z501" s="169"/>
    </row>
    <row r="502" spans="24:26" ht="12.75">
      <c r="X502" s="169"/>
      <c r="Y502" s="169"/>
      <c r="Z502" s="169"/>
    </row>
    <row r="503" spans="24:26" ht="12.75">
      <c r="X503" s="169"/>
      <c r="Y503" s="169"/>
      <c r="Z503" s="169"/>
    </row>
  </sheetData>
  <sheetProtection/>
  <mergeCells count="9">
    <mergeCell ref="A104:D104"/>
    <mergeCell ref="A12:J12"/>
    <mergeCell ref="A13:J13"/>
    <mergeCell ref="A17:E17"/>
    <mergeCell ref="A1:I1"/>
    <mergeCell ref="B5:G5"/>
    <mergeCell ref="B7:F7"/>
    <mergeCell ref="B9:F9"/>
    <mergeCell ref="A11:J11"/>
  </mergeCells>
  <dataValidations count="2">
    <dataValidation type="list" allowBlank="1" showDropDown="1" showInputMessage="1" showErrorMessage="1" errorTitle="Incorrect Value" error="Please use either an &quot;X&quot; or &quot;x&quot; in these cells" sqref="C54:C102">
      <formula1>"X,x"</formula1>
    </dataValidation>
    <dataValidation allowBlank="1" showInputMessage="1" showErrorMessage="1" sqref="C19:C53 B19:B103 D19:D103"/>
  </dataValidations>
  <hyperlinks>
    <hyperlink ref="A12" r:id="rId1" display="http://www.gsa.gov/portal/category/21287"/>
  </hyperlinks>
  <printOptions horizontalCentered="1"/>
  <pageMargins left="1" right="0.75" top="0.75" bottom="0.75" header="0.25" footer="0.25"/>
  <pageSetup fitToHeight="3" horizontalDpi="600" verticalDpi="600" orientation="portrait" scale="81"/>
  <headerFooter alignWithMargins="0">
    <oddFooter>&amp;C&amp;P</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dimension ref="A1:G9"/>
  <sheetViews>
    <sheetView zoomScale="80" zoomScaleNormal="80" zoomScalePageLayoutView="0" workbookViewId="0" topLeftCell="A10">
      <selection activeCell="M4" sqref="M4"/>
    </sheetView>
  </sheetViews>
  <sheetFormatPr defaultColWidth="11.00390625" defaultRowHeight="14.25"/>
  <cols>
    <col min="1" max="1" width="8.125" style="48" bestFit="1" customWidth="1"/>
    <col min="2" max="2" width="8.875" style="48" bestFit="1" customWidth="1"/>
    <col min="3" max="3" width="7.75390625" style="48" bestFit="1" customWidth="1"/>
    <col min="4" max="5" width="7.125" style="48" bestFit="1" customWidth="1"/>
    <col min="6" max="6" width="8.625" style="48" bestFit="1" customWidth="1"/>
    <col min="7" max="7" width="7.125" style="48" bestFit="1" customWidth="1"/>
    <col min="8" max="16384" width="11.00390625" style="48" customWidth="1"/>
  </cols>
  <sheetData>
    <row r="1" s="46" customFormat="1" ht="12.75">
      <c r="A1" s="45" t="s">
        <v>93</v>
      </c>
    </row>
    <row r="2" spans="1:7" ht="12.75">
      <c r="A2" s="47" t="s">
        <v>94</v>
      </c>
      <c r="B2" s="48" t="s">
        <v>83</v>
      </c>
      <c r="C2" s="47" t="s">
        <v>86</v>
      </c>
      <c r="D2" s="48" t="s">
        <v>87</v>
      </c>
      <c r="E2" s="48" t="s">
        <v>88</v>
      </c>
      <c r="F2" s="47" t="s">
        <v>95</v>
      </c>
      <c r="G2" s="49">
        <v>0.75</v>
      </c>
    </row>
    <row r="3" spans="1:6" ht="14.25">
      <c r="A3" s="48">
        <v>1</v>
      </c>
      <c r="B3" s="50">
        <v>0</v>
      </c>
      <c r="C3" s="50">
        <v>0</v>
      </c>
      <c r="D3" s="50">
        <v>0</v>
      </c>
      <c r="E3" s="50">
        <v>0</v>
      </c>
      <c r="F3" s="50">
        <v>0</v>
      </c>
    </row>
    <row r="4" spans="1:7" ht="14.25">
      <c r="A4" s="48">
        <v>2</v>
      </c>
      <c r="B4" s="50">
        <v>46</v>
      </c>
      <c r="C4" s="50">
        <v>7</v>
      </c>
      <c r="D4" s="50">
        <v>11</v>
      </c>
      <c r="E4" s="50">
        <v>23</v>
      </c>
      <c r="F4" s="50">
        <v>5</v>
      </c>
      <c r="G4" s="50">
        <f aca="true" t="shared" si="0" ref="G4:G9">+B4*0.75</f>
        <v>34.5</v>
      </c>
    </row>
    <row r="5" spans="1:7" ht="14.25">
      <c r="A5" s="48">
        <v>3</v>
      </c>
      <c r="B5" s="50">
        <v>51</v>
      </c>
      <c r="C5" s="50">
        <v>8</v>
      </c>
      <c r="D5" s="50">
        <v>12</v>
      </c>
      <c r="E5" s="50">
        <v>26</v>
      </c>
      <c r="F5" s="50">
        <v>5</v>
      </c>
      <c r="G5" s="50">
        <f t="shared" si="0"/>
        <v>38.25</v>
      </c>
    </row>
    <row r="6" spans="1:7" ht="14.25">
      <c r="A6" s="48">
        <v>4</v>
      </c>
      <c r="B6" s="50">
        <v>56</v>
      </c>
      <c r="C6" s="50">
        <v>9</v>
      </c>
      <c r="D6" s="50">
        <v>13</v>
      </c>
      <c r="E6" s="50">
        <v>29</v>
      </c>
      <c r="F6" s="50">
        <v>5</v>
      </c>
      <c r="G6" s="50">
        <f t="shared" si="0"/>
        <v>42</v>
      </c>
    </row>
    <row r="7" spans="1:7" ht="14.25">
      <c r="A7" s="48">
        <v>5</v>
      </c>
      <c r="B7" s="50">
        <v>61</v>
      </c>
      <c r="C7" s="50">
        <v>10</v>
      </c>
      <c r="D7" s="50">
        <v>15</v>
      </c>
      <c r="E7" s="50">
        <v>31</v>
      </c>
      <c r="F7" s="50">
        <v>5</v>
      </c>
      <c r="G7" s="50">
        <f t="shared" si="0"/>
        <v>45.75</v>
      </c>
    </row>
    <row r="8" spans="1:7" ht="14.25">
      <c r="A8" s="48">
        <v>6</v>
      </c>
      <c r="B8" s="50">
        <v>66</v>
      </c>
      <c r="C8" s="50">
        <v>11</v>
      </c>
      <c r="D8" s="50">
        <v>16</v>
      </c>
      <c r="E8" s="50">
        <v>34</v>
      </c>
      <c r="F8" s="50">
        <v>5</v>
      </c>
      <c r="G8" s="50">
        <f t="shared" si="0"/>
        <v>49.5</v>
      </c>
    </row>
    <row r="9" spans="1:7" ht="14.25">
      <c r="A9" s="48">
        <v>7</v>
      </c>
      <c r="B9" s="50">
        <v>71</v>
      </c>
      <c r="C9" s="50">
        <v>12</v>
      </c>
      <c r="D9" s="50">
        <v>18</v>
      </c>
      <c r="E9" s="50">
        <v>36</v>
      </c>
      <c r="F9" s="50">
        <v>5</v>
      </c>
      <c r="G9" s="50">
        <f t="shared" si="0"/>
        <v>53.25</v>
      </c>
    </row>
  </sheetData>
  <sheetProtection password="DE4F" sheet="1" objects="1" scenarios="1"/>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1">
    <pageSetUpPr fitToPage="1"/>
  </sheetPr>
  <dimension ref="A1:CF72"/>
  <sheetViews>
    <sheetView showGridLines="0" showZeros="0" tabSelected="1" zoomScalePageLayoutView="0" workbookViewId="0" topLeftCell="A1">
      <pane xSplit="12" ySplit="10" topLeftCell="M11" activePane="bottomRight" state="frozen"/>
      <selection pane="topLeft" activeCell="A1" sqref="A1"/>
      <selection pane="topRight" activeCell="M1" sqref="M1"/>
      <selection pane="bottomLeft" activeCell="A11" sqref="A11"/>
      <selection pane="bottomRight" activeCell="D5" sqref="D5:O6"/>
    </sheetView>
  </sheetViews>
  <sheetFormatPr defaultColWidth="11.00390625" defaultRowHeight="15.75" customHeight="1"/>
  <cols>
    <col min="1" max="1" width="2.00390625" style="10" customWidth="1"/>
    <col min="2" max="3" width="2.375" style="10" customWidth="1"/>
    <col min="4" max="4" width="3.00390625" style="10" customWidth="1"/>
    <col min="5" max="5" width="3.375" style="10" customWidth="1"/>
    <col min="6" max="6" width="2.375" style="10" customWidth="1"/>
    <col min="7" max="7" width="6.375" style="10" customWidth="1"/>
    <col min="8" max="8" width="3.875" style="10" customWidth="1"/>
    <col min="9" max="9" width="1.12109375" style="10" customWidth="1"/>
    <col min="10" max="10" width="0.37109375" style="10" customWidth="1"/>
    <col min="11" max="11" width="1.37890625" style="10" customWidth="1"/>
    <col min="12" max="12" width="6.00390625" style="10" customWidth="1"/>
    <col min="13" max="13" width="5.375" style="10" customWidth="1"/>
    <col min="14" max="14" width="3.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7.625" style="10" hidden="1" customWidth="1"/>
    <col min="35" max="35" width="3.375" style="10" customWidth="1"/>
    <col min="36" max="39" width="3.125" style="10" customWidth="1"/>
    <col min="40" max="40" width="3.625" style="10" customWidth="1"/>
    <col min="41" max="49" width="9.00390625" style="10" hidden="1" customWidth="1"/>
    <col min="50" max="50" width="9.00390625" style="12" hidden="1" customWidth="1"/>
    <col min="51" max="51" width="9.00390625" style="10" hidden="1" customWidth="1"/>
    <col min="52" max="52" width="9.00390625" style="12" hidden="1" customWidth="1"/>
    <col min="53" max="53" width="8.375" style="10" hidden="1" customWidth="1"/>
    <col min="54" max="54" width="8.25390625" style="10" hidden="1" customWidth="1"/>
    <col min="55" max="55" width="5.75390625" style="12" hidden="1" customWidth="1"/>
    <col min="56" max="56" width="7.125" style="10" hidden="1" customWidth="1"/>
    <col min="57" max="57" width="5.875" style="10" hidden="1" customWidth="1"/>
    <col min="58" max="58" width="4.875" style="10" hidden="1" customWidth="1"/>
    <col min="59" max="73" width="0" style="10" hidden="1" customWidth="1"/>
    <col min="74" max="77" width="11.00390625" style="10" customWidth="1"/>
    <col min="78" max="78" width="0" style="10" hidden="1" customWidth="1"/>
    <col min="79" max="16384" width="11.00390625" style="10" customWidth="1"/>
  </cols>
  <sheetData>
    <row r="1" spans="18:54" s="12" customFormat="1" ht="14.25" customHeight="1">
      <c r="R1" s="81"/>
      <c r="BB1" s="12" t="str">
        <f>IF(M11="","0","1")</f>
        <v>1</v>
      </c>
    </row>
    <row r="2" s="12" customFormat="1" ht="14.25" customHeight="1">
      <c r="BI2" s="310"/>
    </row>
    <row r="3" spans="2:40" s="12" customFormat="1" ht="19.5" customHeight="1">
      <c r="B3" s="311"/>
      <c r="C3" s="311"/>
      <c r="D3" s="311"/>
      <c r="F3" s="311"/>
      <c r="G3" s="311"/>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I3" s="311"/>
      <c r="AJ3" s="311"/>
      <c r="AK3" s="311"/>
      <c r="AL3" s="311"/>
      <c r="AM3" s="311"/>
      <c r="AN3" s="311"/>
    </row>
    <row r="4" spans="1:40" ht="20.25" customHeight="1">
      <c r="A4" s="12"/>
      <c r="B4" s="225"/>
      <c r="C4" s="225"/>
      <c r="D4" s="225"/>
      <c r="E4" s="12"/>
      <c r="F4" s="225"/>
      <c r="G4" s="12"/>
      <c r="H4" s="12"/>
      <c r="I4" s="12"/>
      <c r="J4" s="225"/>
      <c r="K4" s="12"/>
      <c r="L4" s="12" t="s">
        <v>32</v>
      </c>
      <c r="M4" s="12"/>
      <c r="N4" s="82">
        <f>('Week 1'!BB1+'Week 2'!BB1+'Week 3'!BB1+'Week 4'!BB1+'Week 5'!BB1+'Week 6'!BB1+'Week 7'!BB1+'Week 8'!BB1+'Week 9'!BB1+'Week 10'!BB1+'Week 11'!BB1+'Week 12'!BB1+'Week 13'!BB1)</f>
        <v>1</v>
      </c>
      <c r="O4" s="225"/>
      <c r="P4" s="394" t="s">
        <v>133</v>
      </c>
      <c r="Q4" s="394"/>
      <c r="R4" s="394"/>
      <c r="S4" s="394"/>
      <c r="T4" s="394"/>
      <c r="U4" s="394"/>
      <c r="V4" s="394"/>
      <c r="W4" s="394"/>
      <c r="X4" s="394"/>
      <c r="Y4" s="394"/>
      <c r="Z4" s="394"/>
      <c r="AA4" s="394"/>
      <c r="AB4" s="394"/>
      <c r="AC4" s="394"/>
      <c r="AD4" s="225"/>
      <c r="AE4" s="225"/>
      <c r="AF4" s="225"/>
      <c r="AG4" s="225"/>
      <c r="AH4" s="225"/>
      <c r="AI4" s="225"/>
      <c r="AJ4" s="225"/>
      <c r="AK4" s="225"/>
      <c r="AL4" s="225"/>
      <c r="AM4" s="225"/>
      <c r="AN4" s="225"/>
    </row>
    <row r="5" spans="1:84" s="11" customFormat="1" ht="18" customHeight="1">
      <c r="A5" s="458" t="s">
        <v>106</v>
      </c>
      <c r="B5" s="459"/>
      <c r="C5" s="460"/>
      <c r="D5" s="464"/>
      <c r="E5" s="465"/>
      <c r="F5" s="465"/>
      <c r="G5" s="465"/>
      <c r="H5" s="465"/>
      <c r="I5" s="465"/>
      <c r="J5" s="465"/>
      <c r="K5" s="465"/>
      <c r="L5" s="465"/>
      <c r="M5" s="465"/>
      <c r="N5" s="465"/>
      <c r="O5" s="466"/>
      <c r="P5" s="474" t="s">
        <v>70</v>
      </c>
      <c r="Q5" s="475"/>
      <c r="R5" s="470"/>
      <c r="S5" s="471"/>
      <c r="T5" s="471"/>
      <c r="U5" s="471"/>
      <c r="V5" s="471"/>
      <c r="W5" s="471"/>
      <c r="X5" s="471"/>
      <c r="Y5" s="471"/>
      <c r="Z5" s="471"/>
      <c r="AA5" s="471"/>
      <c r="AB5" s="471"/>
      <c r="AC5" s="472"/>
      <c r="AD5" s="473" t="s">
        <v>19</v>
      </c>
      <c r="AE5" s="473"/>
      <c r="AF5" s="473"/>
      <c r="AG5" s="473"/>
      <c r="AH5" s="473"/>
      <c r="AI5" s="473"/>
      <c r="AJ5" s="473"/>
      <c r="AK5" s="473"/>
      <c r="AL5" s="473" t="s">
        <v>56</v>
      </c>
      <c r="AM5" s="473"/>
      <c r="AN5" s="473"/>
      <c r="AO5" s="65"/>
      <c r="AP5" s="65"/>
      <c r="AQ5" s="66"/>
      <c r="AR5" s="66"/>
      <c r="AS5" s="66"/>
      <c r="AT5" s="66"/>
      <c r="AU5" s="66"/>
      <c r="AV5" s="66"/>
      <c r="AW5" s="66"/>
      <c r="AX5" s="223"/>
      <c r="AY5" s="66"/>
      <c r="AZ5" s="223"/>
      <c r="BA5" s="66"/>
      <c r="BB5" s="66"/>
      <c r="BC5" s="223"/>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row>
    <row r="6" spans="1:84" s="11" customFormat="1" ht="18" customHeight="1">
      <c r="A6" s="461"/>
      <c r="B6" s="462"/>
      <c r="C6" s="463"/>
      <c r="D6" s="467"/>
      <c r="E6" s="468"/>
      <c r="F6" s="468"/>
      <c r="G6" s="468"/>
      <c r="H6" s="468"/>
      <c r="I6" s="468"/>
      <c r="J6" s="468"/>
      <c r="K6" s="468"/>
      <c r="L6" s="468"/>
      <c r="M6" s="468"/>
      <c r="N6" s="468"/>
      <c r="O6" s="469"/>
      <c r="P6" s="476" t="s">
        <v>21</v>
      </c>
      <c r="Q6" s="477"/>
      <c r="R6" s="470"/>
      <c r="S6" s="471"/>
      <c r="T6" s="471"/>
      <c r="U6" s="471"/>
      <c r="V6" s="471"/>
      <c r="W6" s="471"/>
      <c r="X6" s="471"/>
      <c r="Y6" s="471"/>
      <c r="Z6" s="471"/>
      <c r="AA6" s="471"/>
      <c r="AB6" s="471"/>
      <c r="AC6" s="472"/>
      <c r="AD6" s="609"/>
      <c r="AE6" s="610"/>
      <c r="AF6" s="610"/>
      <c r="AG6" s="610"/>
      <c r="AH6" s="610"/>
      <c r="AI6" s="610"/>
      <c r="AJ6" s="610"/>
      <c r="AK6" s="611"/>
      <c r="AL6" s="83" t="s">
        <v>14</v>
      </c>
      <c r="AM6" s="503"/>
      <c r="AN6" s="504"/>
      <c r="AO6" s="66"/>
      <c r="AP6" s="65"/>
      <c r="AQ6" s="65"/>
      <c r="AR6" s="65"/>
      <c r="AS6" s="65"/>
      <c r="AT6" s="65"/>
      <c r="AU6" s="66"/>
      <c r="AV6" s="66"/>
      <c r="AW6" s="66"/>
      <c r="AX6" s="223">
        <f>LEFT(AD6)</f>
      </c>
      <c r="AY6" s="66"/>
      <c r="AZ6" s="223"/>
      <c r="BA6" s="66"/>
      <c r="BB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row>
    <row r="7" spans="1:55" s="11" customFormat="1" ht="13.5" customHeight="1">
      <c r="A7" s="479" t="s">
        <v>20</v>
      </c>
      <c r="B7" s="480"/>
      <c r="C7" s="480"/>
      <c r="D7" s="481"/>
      <c r="E7" s="481"/>
      <c r="F7" s="481"/>
      <c r="G7" s="482"/>
      <c r="H7" s="482"/>
      <c r="I7" s="482"/>
      <c r="J7" s="482"/>
      <c r="K7" s="482"/>
      <c r="L7" s="483"/>
      <c r="M7" s="410" t="s">
        <v>107</v>
      </c>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2"/>
      <c r="AX7" s="224" t="str">
        <f>IF(AX6="G","True","FALSE")</f>
        <v>FALSE</v>
      </c>
      <c r="AZ7" s="224"/>
      <c r="BC7" s="224"/>
    </row>
    <row r="8" spans="1:52" ht="15.75" customHeight="1">
      <c r="A8" s="439" t="s">
        <v>75</v>
      </c>
      <c r="B8" s="440"/>
      <c r="C8" s="440"/>
      <c r="D8" s="440"/>
      <c r="E8" s="440"/>
      <c r="F8" s="441"/>
      <c r="G8" s="445"/>
      <c r="H8" s="446"/>
      <c r="I8" s="446"/>
      <c r="J8" s="446"/>
      <c r="K8" s="446"/>
      <c r="L8" s="446"/>
      <c r="M8" s="404"/>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6"/>
      <c r="AX8" s="12">
        <f>LEN(AD6)</f>
        <v>0</v>
      </c>
      <c r="AZ8" s="12" t="str">
        <f>IF(AND(D5&gt;0,R5&gt;0,R6&gt;0,AD6&gt;0,AM6&gt;0,G8&gt;0,G9&gt;0,M8&gt;0),"YES","NO")</f>
        <v>NO</v>
      </c>
    </row>
    <row r="9" spans="1:56" ht="15.75" customHeight="1">
      <c r="A9" s="439" t="s">
        <v>78</v>
      </c>
      <c r="B9" s="440"/>
      <c r="C9" s="440"/>
      <c r="D9" s="440"/>
      <c r="E9" s="440"/>
      <c r="F9" s="441"/>
      <c r="G9" s="445"/>
      <c r="H9" s="447"/>
      <c r="I9" s="447"/>
      <c r="J9" s="447"/>
      <c r="K9" s="447"/>
      <c r="L9" s="447"/>
      <c r="M9" s="407"/>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9"/>
      <c r="AX9" s="12" t="str">
        <f>IF(OR(AX8=9,AX8=0),"True","FALSE")</f>
        <v>True</v>
      </c>
      <c r="BA9" s="223">
        <f>(G9-G8)+1</f>
        <v>1</v>
      </c>
      <c r="BC9" s="12" t="str">
        <f>IF(BA9&gt;84,"NO","OK")</f>
        <v>OK</v>
      </c>
      <c r="BD9" s="12" t="str">
        <f>IF(AM9="x","TRUE","FALSE")</f>
        <v>FALSE</v>
      </c>
    </row>
    <row r="10" spans="1:40" ht="13.5" customHeight="1" hidden="1">
      <c r="A10" s="51"/>
      <c r="B10" s="52"/>
      <c r="C10" s="52"/>
      <c r="D10" s="52"/>
      <c r="E10" s="52"/>
      <c r="F10" s="52"/>
      <c r="G10" s="52"/>
      <c r="H10" s="52"/>
      <c r="I10" s="52"/>
      <c r="J10" s="52"/>
      <c r="K10" s="52"/>
      <c r="L10" s="53"/>
      <c r="M10" s="451">
        <v>1</v>
      </c>
      <c r="N10" s="452"/>
      <c r="O10" s="452"/>
      <c r="P10" s="452">
        <f>IF(M10&lt;&gt;0,+M10+1,0)</f>
        <v>2</v>
      </c>
      <c r="Q10" s="452"/>
      <c r="R10" s="452"/>
      <c r="S10" s="452">
        <f>IF(P10&lt;&gt;0,+P10+1,0)</f>
        <v>3</v>
      </c>
      <c r="T10" s="452"/>
      <c r="U10" s="452"/>
      <c r="V10" s="452">
        <f>IF(S10&lt;&gt;0,+S10+1,0)</f>
        <v>4</v>
      </c>
      <c r="W10" s="452"/>
      <c r="X10" s="452"/>
      <c r="Y10" s="452">
        <f>IF(V10&lt;&gt;0,+V10+1,0)</f>
        <v>5</v>
      </c>
      <c r="Z10" s="452"/>
      <c r="AA10" s="452"/>
      <c r="AB10" s="452">
        <f>IF(Y10&lt;&gt;0,+Y10+1,0)</f>
        <v>6</v>
      </c>
      <c r="AC10" s="452"/>
      <c r="AD10" s="452"/>
      <c r="AE10" s="452">
        <f>IF(AB10&lt;&gt;0,+AB10+1,0)</f>
        <v>7</v>
      </c>
      <c r="AF10" s="452"/>
      <c r="AG10" s="452"/>
      <c r="AH10" s="54"/>
      <c r="AI10" s="54"/>
      <c r="AJ10" s="54"/>
      <c r="AK10" s="54"/>
      <c r="AL10" s="54"/>
      <c r="AM10" s="54"/>
      <c r="AN10" s="55"/>
    </row>
    <row r="11" spans="1:55" s="11" customFormat="1" ht="13.5" customHeight="1">
      <c r="A11" s="85"/>
      <c r="B11" s="84"/>
      <c r="C11" s="84"/>
      <c r="D11" s="84"/>
      <c r="E11" s="84"/>
      <c r="F11" s="84"/>
      <c r="G11" s="84"/>
      <c r="H11" s="553" t="s">
        <v>48</v>
      </c>
      <c r="I11" s="553"/>
      <c r="J11" s="553"/>
      <c r="K11" s="553"/>
      <c r="L11" s="554"/>
      <c r="M11" s="605">
        <f>G8</f>
        <v>0</v>
      </c>
      <c r="N11" s="606"/>
      <c r="O11" s="607"/>
      <c r="P11" s="478">
        <f>IF(P10&lt;='Per Diem Calc Tool'!$O$7+1,M11+1,"")</f>
      </c>
      <c r="Q11" s="478"/>
      <c r="R11" s="478"/>
      <c r="S11" s="478">
        <f>IF(S10&lt;='Per Diem Calc Tool'!$O$7+1,P11+1,"")</f>
      </c>
      <c r="T11" s="478"/>
      <c r="U11" s="478"/>
      <c r="V11" s="478">
        <f>IF(V10&lt;='Per Diem Calc Tool'!$O$7+1,S11+1,"")</f>
      </c>
      <c r="W11" s="478"/>
      <c r="X11" s="478"/>
      <c r="Y11" s="478">
        <f>IF(Y10&lt;='Per Diem Calc Tool'!$O$7+1,V11+1,"")</f>
      </c>
      <c r="Z11" s="478"/>
      <c r="AA11" s="478"/>
      <c r="AB11" s="478">
        <f>IF(AB10&lt;='Per Diem Calc Tool'!$O$7+1,Y11+1,"")</f>
      </c>
      <c r="AC11" s="478"/>
      <c r="AD11" s="478"/>
      <c r="AE11" s="478">
        <f>IF(AE10&lt;='Per Diem Calc Tool'!$O$7+1,AB11+1,"")</f>
      </c>
      <c r="AF11" s="478"/>
      <c r="AG11" s="478"/>
      <c r="AH11" s="86"/>
      <c r="AI11" s="315"/>
      <c r="AJ11" s="315"/>
      <c r="AK11" s="315"/>
      <c r="AL11" s="315"/>
      <c r="AM11" s="315"/>
      <c r="AN11" s="313"/>
      <c r="AW11" s="66"/>
      <c r="AX11" s="223"/>
      <c r="AZ11" s="224"/>
      <c r="BC11" s="224"/>
    </row>
    <row r="12" spans="1:55" s="11" customFormat="1" ht="13.5" customHeight="1">
      <c r="A12" s="87"/>
      <c r="B12" s="5"/>
      <c r="C12" s="5"/>
      <c r="D12" s="5"/>
      <c r="E12" s="5"/>
      <c r="F12" s="251"/>
      <c r="G12" s="88"/>
      <c r="H12" s="88" t="s">
        <v>117</v>
      </c>
      <c r="I12" s="251"/>
      <c r="J12" s="89"/>
      <c r="K12" s="89"/>
      <c r="L12" s="90"/>
      <c r="M12" s="453">
        <f>M11</f>
        <v>0</v>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92"/>
      <c r="AJ12" s="92"/>
      <c r="AK12" s="92"/>
      <c r="AL12" s="92"/>
      <c r="AM12" s="92"/>
      <c r="AN12" s="314"/>
      <c r="AW12" s="66"/>
      <c r="AX12" s="223"/>
      <c r="AZ12" s="224"/>
      <c r="BC12" s="224"/>
    </row>
    <row r="13" spans="1:55" s="11" customFormat="1" ht="12" customHeight="1">
      <c r="A13" s="448" t="s">
        <v>31</v>
      </c>
      <c r="B13" s="449"/>
      <c r="C13" s="449"/>
      <c r="D13" s="449"/>
      <c r="E13" s="449"/>
      <c r="F13" s="449"/>
      <c r="G13" s="450"/>
      <c r="H13" s="539" t="s">
        <v>191</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68"/>
      <c r="AI13" s="92"/>
      <c r="AJ13" s="312"/>
      <c r="AK13" s="312"/>
      <c r="AL13" s="93"/>
      <c r="AM13" s="93"/>
      <c r="AN13" s="94"/>
      <c r="AX13" s="224"/>
      <c r="AZ13" s="224"/>
      <c r="BC13" s="224"/>
    </row>
    <row r="14" spans="1:55" s="11" customFormat="1" ht="12" customHeight="1">
      <c r="A14" s="122"/>
      <c r="B14" s="123"/>
      <c r="C14" s="123"/>
      <c r="D14" s="123"/>
      <c r="E14" s="123"/>
      <c r="F14" s="123"/>
      <c r="G14" s="123"/>
      <c r="H14" s="442" t="s">
        <v>3</v>
      </c>
      <c r="I14" s="443"/>
      <c r="J14" s="443"/>
      <c r="K14" s="443"/>
      <c r="L14" s="444"/>
      <c r="M14" s="359"/>
      <c r="N14" s="360"/>
      <c r="O14" s="361"/>
      <c r="P14" s="359"/>
      <c r="Q14" s="360"/>
      <c r="R14" s="361"/>
      <c r="S14" s="359"/>
      <c r="T14" s="360"/>
      <c r="U14" s="361"/>
      <c r="V14" s="359"/>
      <c r="W14" s="360"/>
      <c r="X14" s="361"/>
      <c r="Y14" s="359"/>
      <c r="Z14" s="360"/>
      <c r="AA14" s="361"/>
      <c r="AB14" s="359"/>
      <c r="AC14" s="360"/>
      <c r="AD14" s="361"/>
      <c r="AE14" s="359"/>
      <c r="AF14" s="360"/>
      <c r="AG14" s="361"/>
      <c r="AH14" s="69"/>
      <c r="AI14" s="92"/>
      <c r="AJ14" s="93"/>
      <c r="AK14" s="93"/>
      <c r="AL14" s="93"/>
      <c r="AM14" s="93"/>
      <c r="AN14" s="94"/>
      <c r="AX14" s="224"/>
      <c r="AZ14" s="224"/>
      <c r="BC14" s="224"/>
    </row>
    <row r="15" spans="1:55" s="11" customFormat="1" ht="12" customHeight="1">
      <c r="A15" s="122"/>
      <c r="B15" s="123"/>
      <c r="C15" s="123"/>
      <c r="D15" s="123"/>
      <c r="E15" s="123"/>
      <c r="F15" s="123"/>
      <c r="G15" s="123"/>
      <c r="H15" s="442" t="s">
        <v>30</v>
      </c>
      <c r="I15" s="443"/>
      <c r="J15" s="443"/>
      <c r="K15" s="443"/>
      <c r="L15" s="444"/>
      <c r="M15" s="359"/>
      <c r="N15" s="360"/>
      <c r="O15" s="361"/>
      <c r="P15" s="359"/>
      <c r="Q15" s="360"/>
      <c r="R15" s="361"/>
      <c r="S15" s="359"/>
      <c r="T15" s="360"/>
      <c r="U15" s="361"/>
      <c r="V15" s="359"/>
      <c r="W15" s="360"/>
      <c r="X15" s="361"/>
      <c r="Y15" s="359"/>
      <c r="Z15" s="360"/>
      <c r="AA15" s="361"/>
      <c r="AB15" s="359"/>
      <c r="AC15" s="360"/>
      <c r="AD15" s="361"/>
      <c r="AE15" s="359"/>
      <c r="AF15" s="360"/>
      <c r="AG15" s="361"/>
      <c r="AH15" s="69"/>
      <c r="AI15" s="92"/>
      <c r="AJ15" s="93"/>
      <c r="AK15" s="93"/>
      <c r="AL15" s="93"/>
      <c r="AM15" s="93"/>
      <c r="AN15" s="94"/>
      <c r="AX15" s="224"/>
      <c r="AZ15" s="224"/>
      <c r="BC15" s="224"/>
    </row>
    <row r="16" spans="1:55" s="11" customFormat="1" ht="12" customHeight="1">
      <c r="A16" s="122"/>
      <c r="B16" s="123"/>
      <c r="C16" s="123"/>
      <c r="D16" s="123"/>
      <c r="E16" s="123"/>
      <c r="F16" s="123"/>
      <c r="G16" s="123"/>
      <c r="H16" s="539" t="s">
        <v>4</v>
      </c>
      <c r="I16" s="539"/>
      <c r="J16" s="539"/>
      <c r="K16" s="539"/>
      <c r="L16" s="539"/>
      <c r="M16" s="362"/>
      <c r="N16" s="362"/>
      <c r="O16" s="362"/>
      <c r="P16" s="362"/>
      <c r="Q16" s="362"/>
      <c r="R16" s="362"/>
      <c r="S16" s="362"/>
      <c r="T16" s="362"/>
      <c r="U16" s="362"/>
      <c r="V16" s="362"/>
      <c r="W16" s="362"/>
      <c r="X16" s="362"/>
      <c r="Y16" s="362"/>
      <c r="Z16" s="362"/>
      <c r="AA16" s="362"/>
      <c r="AB16" s="362"/>
      <c r="AC16" s="362"/>
      <c r="AD16" s="362"/>
      <c r="AE16" s="362"/>
      <c r="AF16" s="362"/>
      <c r="AG16" s="362"/>
      <c r="AH16" s="69"/>
      <c r="AI16" s="92"/>
      <c r="AJ16" s="93"/>
      <c r="AK16" s="93"/>
      <c r="AL16" s="93"/>
      <c r="AM16" s="93"/>
      <c r="AN16" s="94"/>
      <c r="AX16" s="224"/>
      <c r="AZ16" s="224"/>
      <c r="BC16" s="224"/>
    </row>
    <row r="17" spans="1:55" s="11" customFormat="1" ht="12" customHeight="1">
      <c r="A17" s="4"/>
      <c r="B17" s="124" t="s">
        <v>41</v>
      </c>
      <c r="C17" s="127"/>
      <c r="D17" s="127"/>
      <c r="E17" s="127"/>
      <c r="F17" s="127"/>
      <c r="G17" s="127"/>
      <c r="H17" s="127"/>
      <c r="I17" s="127"/>
      <c r="J17" s="127"/>
      <c r="K17" s="127"/>
      <c r="L17" s="127"/>
      <c r="M17" s="128" t="s">
        <v>46</v>
      </c>
      <c r="N17" s="390" t="s">
        <v>47</v>
      </c>
      <c r="O17" s="390"/>
      <c r="P17" s="128" t="s">
        <v>46</v>
      </c>
      <c r="Q17" s="390" t="s">
        <v>47</v>
      </c>
      <c r="R17" s="390"/>
      <c r="S17" s="128" t="s">
        <v>46</v>
      </c>
      <c r="T17" s="390" t="s">
        <v>47</v>
      </c>
      <c r="U17" s="390"/>
      <c r="V17" s="128" t="s">
        <v>46</v>
      </c>
      <c r="W17" s="390" t="s">
        <v>47</v>
      </c>
      <c r="X17" s="390"/>
      <c r="Y17" s="128" t="s">
        <v>46</v>
      </c>
      <c r="Z17" s="390" t="s">
        <v>47</v>
      </c>
      <c r="AA17" s="390"/>
      <c r="AB17" s="128" t="s">
        <v>46</v>
      </c>
      <c r="AC17" s="390" t="s">
        <v>47</v>
      </c>
      <c r="AD17" s="390"/>
      <c r="AE17" s="128" t="s">
        <v>46</v>
      </c>
      <c r="AF17" s="390" t="s">
        <v>47</v>
      </c>
      <c r="AG17" s="390"/>
      <c r="AH17" s="5"/>
      <c r="AI17" s="530" t="s">
        <v>29</v>
      </c>
      <c r="AJ17" s="531"/>
      <c r="AK17" s="532"/>
      <c r="AL17" s="353" t="s">
        <v>28</v>
      </c>
      <c r="AM17" s="354"/>
      <c r="AN17" s="355"/>
      <c r="AX17" s="224"/>
      <c r="AY17" s="70"/>
      <c r="AZ17" s="224"/>
      <c r="BC17" s="224"/>
    </row>
    <row r="18" spans="1:55" s="11" customFormat="1" ht="17.25" customHeight="1">
      <c r="A18" s="87"/>
      <c r="B18" s="87"/>
      <c r="C18" s="613" t="s">
        <v>114</v>
      </c>
      <c r="D18" s="614"/>
      <c r="E18" s="614"/>
      <c r="F18" s="614"/>
      <c r="G18" s="614"/>
      <c r="H18" s="608">
        <f>IF(G8=0,0,IF(G8&gt;=Instructions!$C$33,Instructions!D33,IF(G8&lt;Instructions!$C$33,Instructions!D32,0)))</f>
        <v>0</v>
      </c>
      <c r="I18" s="608"/>
      <c r="J18" s="126"/>
      <c r="K18" s="456" t="s">
        <v>108</v>
      </c>
      <c r="L18" s="457"/>
      <c r="M18" s="307">
        <f>IF(N18&gt;0,H18,"")</f>
      </c>
      <c r="N18" s="348"/>
      <c r="O18" s="349"/>
      <c r="P18" s="307">
        <f>IF(Q18&gt;0,H18,"")</f>
      </c>
      <c r="Q18" s="348"/>
      <c r="R18" s="349"/>
      <c r="S18" s="307">
        <f>IF(T18&gt;0,H18,"")</f>
      </c>
      <c r="T18" s="348"/>
      <c r="U18" s="349"/>
      <c r="V18" s="307">
        <f>IF(W18&gt;0,H18,"")</f>
      </c>
      <c r="W18" s="348"/>
      <c r="X18" s="349"/>
      <c r="Y18" s="307">
        <f>IF(Z18&gt;0,H18,"")</f>
      </c>
      <c r="Z18" s="348"/>
      <c r="AA18" s="349"/>
      <c r="AB18" s="307">
        <f>IF(AC18&gt;0,H18,"")</f>
      </c>
      <c r="AC18" s="348"/>
      <c r="AD18" s="349"/>
      <c r="AE18" s="307">
        <f>IF(AF18&gt;0,H18,"")</f>
      </c>
      <c r="AF18" s="348"/>
      <c r="AG18" s="349"/>
      <c r="AH18" s="2"/>
      <c r="AI18" s="533"/>
      <c r="AJ18" s="533"/>
      <c r="AK18" s="534"/>
      <c r="AL18" s="356"/>
      <c r="AM18" s="357"/>
      <c r="AN18" s="358"/>
      <c r="AX18" s="224"/>
      <c r="AZ18" s="224"/>
      <c r="BC18" s="224"/>
    </row>
    <row r="19" spans="1:55" s="11" customFormat="1" ht="17.25" customHeight="1">
      <c r="A19" s="87"/>
      <c r="B19" s="4"/>
      <c r="C19" s="372" t="s">
        <v>110</v>
      </c>
      <c r="D19" s="373"/>
      <c r="E19" s="373"/>
      <c r="F19" s="373"/>
      <c r="G19" s="373"/>
      <c r="H19" s="373"/>
      <c r="I19" s="373"/>
      <c r="J19" s="373"/>
      <c r="K19" s="373"/>
      <c r="L19" s="374"/>
      <c r="M19" s="424">
        <f>IF(M18&lt;&gt;"",N18*M18,+N18*$H$18)</f>
        <v>0</v>
      </c>
      <c r="N19" s="424"/>
      <c r="O19" s="424"/>
      <c r="P19" s="424">
        <f>IF(P18&lt;&gt;"",Q18*P18,+Q18*$H$18)</f>
        <v>0</v>
      </c>
      <c r="Q19" s="424"/>
      <c r="R19" s="424"/>
      <c r="S19" s="424">
        <f>IF(S18&lt;&gt;"",T18*S18,+T18*$H$18)</f>
        <v>0</v>
      </c>
      <c r="T19" s="424"/>
      <c r="U19" s="424"/>
      <c r="V19" s="424">
        <f>IF(V18&lt;&gt;"",W18*V18,+W18*$H$18)</f>
        <v>0</v>
      </c>
      <c r="W19" s="424"/>
      <c r="X19" s="424"/>
      <c r="Y19" s="424">
        <f>IF(Y18&lt;&gt;"",Z18*Y18,+Z18*$H$18)</f>
        <v>0</v>
      </c>
      <c r="Z19" s="424"/>
      <c r="AA19" s="424"/>
      <c r="AB19" s="424">
        <f>IF(AB18&lt;&gt;"",AC18*AB18,+AC18*$H$18)</f>
        <v>0</v>
      </c>
      <c r="AC19" s="424"/>
      <c r="AD19" s="424"/>
      <c r="AE19" s="424">
        <f>IF(AE18&lt;&gt;"",AF18*AE18,+AF18*$H$18)</f>
        <v>0</v>
      </c>
      <c r="AF19" s="424"/>
      <c r="AG19" s="424"/>
      <c r="AH19" s="252"/>
      <c r="AI19" s="423">
        <f>SUM(M19:AG19)</f>
        <v>0</v>
      </c>
      <c r="AJ19" s="424"/>
      <c r="AK19" s="424"/>
      <c r="AL19" s="384">
        <f>AI19+'Week 2'!AI18+'Week 3'!AI18+'Week 4'!AI18+'Week 5'!AI18+'Week 6'!AI18+'Week 7'!AI18+'Week 8'!AI18+'Week 9'!AI18+'Week 10'!AI18+'Week 11'!AI18+'Week 12'!AI18+'Week 13'!AI18</f>
        <v>0</v>
      </c>
      <c r="AM19" s="385"/>
      <c r="AN19" s="386"/>
      <c r="AX19" s="224"/>
      <c r="AZ19" s="224"/>
      <c r="BC19" s="224"/>
    </row>
    <row r="20" spans="1:55" s="11" customFormat="1" ht="17.25" customHeight="1">
      <c r="A20" s="87"/>
      <c r="B20" s="4"/>
      <c r="C20" s="372" t="s">
        <v>96</v>
      </c>
      <c r="D20" s="373"/>
      <c r="E20" s="373"/>
      <c r="F20" s="373"/>
      <c r="G20" s="373"/>
      <c r="H20" s="505"/>
      <c r="I20" s="506"/>
      <c r="J20" s="506"/>
      <c r="K20" s="506"/>
      <c r="L20" s="507"/>
      <c r="M20" s="535"/>
      <c r="N20" s="535"/>
      <c r="O20" s="535"/>
      <c r="P20" s="403"/>
      <c r="Q20" s="403"/>
      <c r="R20" s="403"/>
      <c r="S20" s="403"/>
      <c r="T20" s="403"/>
      <c r="U20" s="403"/>
      <c r="V20" s="403"/>
      <c r="W20" s="403"/>
      <c r="X20" s="403"/>
      <c r="Y20" s="403"/>
      <c r="Z20" s="403"/>
      <c r="AA20" s="403"/>
      <c r="AB20" s="403"/>
      <c r="AC20" s="403"/>
      <c r="AD20" s="403"/>
      <c r="AE20" s="403"/>
      <c r="AF20" s="403"/>
      <c r="AG20" s="403"/>
      <c r="AH20" s="214"/>
      <c r="AI20" s="431">
        <f>SUM(M20:AG20)</f>
        <v>0</v>
      </c>
      <c r="AJ20" s="432"/>
      <c r="AK20" s="432"/>
      <c r="AL20" s="384">
        <f>AI20+'Week 2'!AI19+'Week 3'!AI19+'Week 4'!AI19+'Week 5'!AI19+'Week 6'!AI19+'Week 7'!AI19+'Week 8'!AI19+'Week 9'!AI19+'Week 10'!AI19+'Week 11'!AI19+'Week 12'!AI19+'Week 13'!AI19</f>
        <v>0</v>
      </c>
      <c r="AM20" s="385"/>
      <c r="AN20" s="386"/>
      <c r="AW20" s="224" t="str">
        <f>IF(OR(H20="Pcard",H20="PV",H20="Self"),"good","BAD")</f>
        <v>BAD</v>
      </c>
      <c r="AX20" s="224" t="str">
        <f>IF(OR(M20&gt;0,P20&gt;0,S20&gt;0,V20&gt;0,Y20&gt;0,AB20&gt;0,AE20&gt;0),"BAD","good")</f>
        <v>good</v>
      </c>
      <c r="AY20" s="224" t="str">
        <f>IF(AND(AW20="BAD",AX20="BAD"),"BAD","good")</f>
        <v>good</v>
      </c>
      <c r="AZ20" s="226"/>
      <c r="BC20" s="224"/>
    </row>
    <row r="21" spans="1:55" s="11" customFormat="1" ht="17.25" customHeight="1">
      <c r="A21" s="4"/>
      <c r="B21" s="98"/>
      <c r="C21" s="372" t="s">
        <v>100</v>
      </c>
      <c r="D21" s="373"/>
      <c r="E21" s="373"/>
      <c r="F21" s="373"/>
      <c r="G21" s="374"/>
      <c r="H21" s="505"/>
      <c r="I21" s="506"/>
      <c r="J21" s="506"/>
      <c r="K21" s="506"/>
      <c r="L21" s="507"/>
      <c r="M21" s="400"/>
      <c r="N21" s="401"/>
      <c r="O21" s="402"/>
      <c r="P21" s="381"/>
      <c r="Q21" s="382"/>
      <c r="R21" s="383"/>
      <c r="S21" s="381"/>
      <c r="T21" s="382"/>
      <c r="U21" s="383"/>
      <c r="V21" s="381"/>
      <c r="W21" s="382"/>
      <c r="X21" s="383"/>
      <c r="Y21" s="381"/>
      <c r="Z21" s="382"/>
      <c r="AA21" s="383"/>
      <c r="AB21" s="381"/>
      <c r="AC21" s="382"/>
      <c r="AD21" s="383"/>
      <c r="AE21" s="381"/>
      <c r="AF21" s="382"/>
      <c r="AG21" s="383"/>
      <c r="AH21" s="214"/>
      <c r="AI21" s="431">
        <f>SUM(M21:AG21)</f>
        <v>0</v>
      </c>
      <c r="AJ21" s="432"/>
      <c r="AK21" s="432"/>
      <c r="AL21" s="384">
        <f>AI21+'Week 2'!AI20+'Week 3'!AI20+'Week 4'!AI20+'Week 5'!AI20+'Week 6'!AI20+'Week 7'!AI20+'Week 8'!AI20+'Week 9'!AI20+'Week 10'!AI20+'Week 11'!AI20+'Week 12'!AI20+'Week 13'!AI20</f>
        <v>0</v>
      </c>
      <c r="AM21" s="385"/>
      <c r="AN21" s="386"/>
      <c r="AW21" s="224" t="str">
        <f aca="true" t="shared" si="0" ref="AW21:AW33">IF(OR(H21="Pcard",H21="PV",H21="Self"),"good","BAD")</f>
        <v>BAD</v>
      </c>
      <c r="AX21" s="224" t="str">
        <f aca="true" t="shared" si="1" ref="AX21:AX33">IF(OR(M21&gt;0,P21&gt;0,S21&gt;0,V21&gt;0,Y21&gt;0,AB21&gt;0,AE21&gt;0),"BAD","good")</f>
        <v>good</v>
      </c>
      <c r="AY21" s="224" t="str">
        <f aca="true" t="shared" si="2" ref="AY21:AY33">IF(AND(AW21="BAD",AX21="BAD"),"BAD","good")</f>
        <v>good</v>
      </c>
      <c r="AZ21" s="224"/>
      <c r="BC21" s="224"/>
    </row>
    <row r="22" spans="1:55" s="11" customFormat="1" ht="17.25" customHeight="1" hidden="1">
      <c r="A22" s="4"/>
      <c r="B22" s="6"/>
      <c r="C22" s="555"/>
      <c r="D22" s="556"/>
      <c r="E22" s="556"/>
      <c r="F22" s="556"/>
      <c r="G22" s="557"/>
      <c r="H22" s="527"/>
      <c r="I22" s="528"/>
      <c r="J22" s="528"/>
      <c r="K22" s="528"/>
      <c r="L22" s="529"/>
      <c r="M22" s="403"/>
      <c r="N22" s="403"/>
      <c r="O22" s="403"/>
      <c r="P22" s="403"/>
      <c r="Q22" s="403"/>
      <c r="R22" s="403"/>
      <c r="S22" s="403"/>
      <c r="T22" s="403"/>
      <c r="U22" s="403"/>
      <c r="V22" s="403"/>
      <c r="W22" s="403"/>
      <c r="X22" s="403"/>
      <c r="Y22" s="403"/>
      <c r="Z22" s="403"/>
      <c r="AA22" s="403"/>
      <c r="AB22" s="403"/>
      <c r="AC22" s="403"/>
      <c r="AD22" s="403"/>
      <c r="AE22" s="403"/>
      <c r="AF22" s="403"/>
      <c r="AG22" s="403"/>
      <c r="AH22" s="214"/>
      <c r="AI22" s="431">
        <f>SUM(M22:AG22)</f>
        <v>0</v>
      </c>
      <c r="AJ22" s="432"/>
      <c r="AK22" s="432"/>
      <c r="AL22" s="384">
        <f>AI22+'Week 2'!AI21+'Week 3'!AI21+'Week 4'!AI21+'Week 5'!AI21+'Week 6'!AI21+'Week 7'!AI21+'Week 8'!AI21+'Week 9'!AI21+'Week 10'!AI21+'Week 11'!AI21+'Week 12'!AI21</f>
        <v>0</v>
      </c>
      <c r="AM22" s="385"/>
      <c r="AN22" s="386"/>
      <c r="AW22" s="224" t="str">
        <f t="shared" si="0"/>
        <v>BAD</v>
      </c>
      <c r="AX22" s="224" t="str">
        <f t="shared" si="1"/>
        <v>good</v>
      </c>
      <c r="AY22" s="224" t="str">
        <f t="shared" si="2"/>
        <v>good</v>
      </c>
      <c r="AZ22" s="224"/>
      <c r="BC22" s="224"/>
    </row>
    <row r="23" spans="1:55" s="11" customFormat="1" ht="13.5" customHeight="1">
      <c r="A23" s="4"/>
      <c r="B23" s="125" t="s">
        <v>42</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47"/>
      <c r="AM23" s="248"/>
      <c r="AN23" s="249"/>
      <c r="AW23" s="224"/>
      <c r="AX23" s="224"/>
      <c r="AY23" s="224"/>
      <c r="AZ23" s="224"/>
      <c r="BC23" s="224"/>
    </row>
    <row r="24" spans="1:55" s="11" customFormat="1" ht="17.25" customHeight="1">
      <c r="A24" s="4"/>
      <c r="B24" s="87"/>
      <c r="C24" s="372" t="s">
        <v>1</v>
      </c>
      <c r="D24" s="373"/>
      <c r="E24" s="373"/>
      <c r="F24" s="373"/>
      <c r="G24" s="374"/>
      <c r="H24" s="505"/>
      <c r="I24" s="506"/>
      <c r="J24" s="506"/>
      <c r="K24" s="506"/>
      <c r="L24" s="507"/>
      <c r="M24" s="601"/>
      <c r="N24" s="601"/>
      <c r="O24" s="601"/>
      <c r="P24" s="403"/>
      <c r="Q24" s="403"/>
      <c r="R24" s="403"/>
      <c r="S24" s="403"/>
      <c r="T24" s="403"/>
      <c r="U24" s="403"/>
      <c r="V24" s="403"/>
      <c r="W24" s="403"/>
      <c r="X24" s="403"/>
      <c r="Y24" s="403"/>
      <c r="Z24" s="403"/>
      <c r="AA24" s="403"/>
      <c r="AB24" s="403"/>
      <c r="AC24" s="403"/>
      <c r="AD24" s="403"/>
      <c r="AE24" s="403"/>
      <c r="AF24" s="403"/>
      <c r="AG24" s="403"/>
      <c r="AH24" s="215"/>
      <c r="AI24" s="423">
        <f>SUM(M24:AG24)</f>
        <v>0</v>
      </c>
      <c r="AJ24" s="424"/>
      <c r="AK24" s="424"/>
      <c r="AL24" s="384">
        <f>AI24+'Week 2'!AI23+'Week 3'!AI23+'Week 4'!AI23+'Week 5'!AI23+'Week 6'!AI23+'Week 7'!AI23+'Week 8'!AI23+'Week 9'!AI23+'Week 10'!AI23+'Week 11'!AI23+'Week 12'!AI23+'Week 13'!AI23</f>
        <v>0</v>
      </c>
      <c r="AM24" s="385"/>
      <c r="AN24" s="386"/>
      <c r="AW24" s="224" t="str">
        <f t="shared" si="0"/>
        <v>BAD</v>
      </c>
      <c r="AX24" s="224" t="str">
        <f t="shared" si="1"/>
        <v>good</v>
      </c>
      <c r="AY24" s="224" t="str">
        <f t="shared" si="2"/>
        <v>good</v>
      </c>
      <c r="AZ24" s="224"/>
      <c r="BC24" s="224"/>
    </row>
    <row r="25" spans="1:55" s="11" customFormat="1" ht="17.25" customHeight="1">
      <c r="A25" s="87"/>
      <c r="B25" s="87"/>
      <c r="C25" s="372" t="s">
        <v>129</v>
      </c>
      <c r="D25" s="373"/>
      <c r="E25" s="373"/>
      <c r="F25" s="373"/>
      <c r="G25" s="374"/>
      <c r="H25" s="505"/>
      <c r="I25" s="506"/>
      <c r="J25" s="506"/>
      <c r="K25" s="506"/>
      <c r="L25" s="507"/>
      <c r="M25" s="508"/>
      <c r="N25" s="509"/>
      <c r="O25" s="510"/>
      <c r="P25" s="391"/>
      <c r="Q25" s="392"/>
      <c r="R25" s="393"/>
      <c r="S25" s="391"/>
      <c r="T25" s="392"/>
      <c r="U25" s="393"/>
      <c r="V25" s="391"/>
      <c r="W25" s="392"/>
      <c r="X25" s="393"/>
      <c r="Y25" s="391"/>
      <c r="Z25" s="392"/>
      <c r="AA25" s="393"/>
      <c r="AB25" s="391"/>
      <c r="AC25" s="392"/>
      <c r="AD25" s="393"/>
      <c r="AE25" s="391"/>
      <c r="AF25" s="392"/>
      <c r="AG25" s="393"/>
      <c r="AH25" s="215"/>
      <c r="AI25" s="423">
        <f>SUM(M25:AG25)</f>
        <v>0</v>
      </c>
      <c r="AJ25" s="424"/>
      <c r="AK25" s="424"/>
      <c r="AL25" s="384">
        <f>AI25+'Week 2'!AI24+'Week 3'!AI24+'Week 4'!AI24+'Week 5'!AI24+'Week 6'!AI24+'Week 7'!AI24+'Week 8'!AI24+'Week 9'!AI24+'Week 10'!AI24+'Week 11'!AI24+'Week 12'!AI24+'Week 13'!AI24</f>
        <v>0</v>
      </c>
      <c r="AM25" s="385"/>
      <c r="AN25" s="386"/>
      <c r="AW25" s="224"/>
      <c r="AX25" s="224"/>
      <c r="AY25" s="224"/>
      <c r="AZ25" s="224"/>
      <c r="BC25" s="224"/>
    </row>
    <row r="26" spans="1:55" s="11" customFormat="1" ht="17.25" customHeight="1">
      <c r="A26" s="87"/>
      <c r="B26" s="4"/>
      <c r="C26" s="372" t="s">
        <v>2</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403"/>
      <c r="AH26" s="215"/>
      <c r="AI26" s="423">
        <f>SUM(M26:AG26)</f>
        <v>0</v>
      </c>
      <c r="AJ26" s="424"/>
      <c r="AK26" s="424"/>
      <c r="AL26" s="384">
        <f>AI26+'Week 2'!AI25+'Week 3'!AI25+'Week 4'!AI25+'Week 5'!AI25+'Week 6'!AI25+'Week 7'!AI25+'Week 8'!AI25+'Week 9'!AI25+'Week 10'!AI25+'Week 11'!AI25+'Week 12'!AI25+'Week 13'!AI25</f>
        <v>0</v>
      </c>
      <c r="AM26" s="385"/>
      <c r="AN26" s="386"/>
      <c r="AW26" s="224" t="str">
        <f t="shared" si="0"/>
        <v>BAD</v>
      </c>
      <c r="AX26" s="224" t="str">
        <f t="shared" si="1"/>
        <v>good</v>
      </c>
      <c r="AY26" s="224" t="str">
        <f t="shared" si="2"/>
        <v>good</v>
      </c>
      <c r="AZ26" s="224"/>
      <c r="BC26" s="224"/>
    </row>
    <row r="27" spans="1:55" s="11" customFormat="1" ht="17.25" customHeight="1">
      <c r="A27" s="4"/>
      <c r="B27" s="5"/>
      <c r="C27" s="372" t="s">
        <v>98</v>
      </c>
      <c r="D27" s="373"/>
      <c r="E27" s="373"/>
      <c r="F27" s="373"/>
      <c r="G27" s="374"/>
      <c r="H27" s="505"/>
      <c r="I27" s="506"/>
      <c r="J27" s="506"/>
      <c r="K27" s="506"/>
      <c r="L27" s="507"/>
      <c r="M27" s="403"/>
      <c r="N27" s="403"/>
      <c r="O27" s="403"/>
      <c r="P27" s="403"/>
      <c r="Q27" s="403"/>
      <c r="R27" s="403"/>
      <c r="S27" s="403"/>
      <c r="T27" s="403"/>
      <c r="U27" s="403"/>
      <c r="V27" s="403"/>
      <c r="W27" s="403"/>
      <c r="X27" s="403"/>
      <c r="Y27" s="403"/>
      <c r="Z27" s="403"/>
      <c r="AA27" s="403"/>
      <c r="AB27" s="403"/>
      <c r="AC27" s="403"/>
      <c r="AD27" s="403"/>
      <c r="AE27" s="403"/>
      <c r="AF27" s="403"/>
      <c r="AG27" s="403"/>
      <c r="AH27" s="250"/>
      <c r="AI27" s="431">
        <f>SUM(M27:AG27)</f>
        <v>0</v>
      </c>
      <c r="AJ27" s="432"/>
      <c r="AK27" s="432"/>
      <c r="AL27" s="384">
        <f>AI27+'Week 2'!AI26+'Week 3'!AI26+'Week 4'!AI26+'Week 5'!AI26+'Week 6'!AI26+'Week 7'!AI26+'Week 8'!AI26+'Week 9'!AI26+'Week 10'!AI26+'Week 11'!AI26+'Week 12'!AI26+'Week 13'!AI26</f>
        <v>0</v>
      </c>
      <c r="AM27" s="385"/>
      <c r="AN27" s="386"/>
      <c r="AW27" s="224" t="str">
        <f t="shared" si="0"/>
        <v>BAD</v>
      </c>
      <c r="AX27" s="224" t="str">
        <f t="shared" si="1"/>
        <v>good</v>
      </c>
      <c r="AY27" s="224" t="str">
        <f t="shared" si="2"/>
        <v>good</v>
      </c>
      <c r="AZ27" s="224"/>
      <c r="BC27" s="224"/>
    </row>
    <row r="28" spans="1:55" s="11" customFormat="1" ht="13.5" customHeight="1">
      <c r="A28" s="112" t="s">
        <v>101</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247"/>
      <c r="AM28" s="248"/>
      <c r="AN28" s="249"/>
      <c r="AW28" s="224"/>
      <c r="AX28" s="224"/>
      <c r="AY28" s="224"/>
      <c r="AZ28" s="224"/>
      <c r="BC28" s="224"/>
    </row>
    <row r="29" spans="1:55" s="11" customFormat="1" ht="17.25" customHeight="1">
      <c r="A29" s="113"/>
      <c r="B29" s="395" t="s">
        <v>6</v>
      </c>
      <c r="C29" s="396"/>
      <c r="D29" s="396"/>
      <c r="E29" s="396"/>
      <c r="F29" s="396"/>
      <c r="G29" s="397"/>
      <c r="H29" s="505"/>
      <c r="I29" s="506"/>
      <c r="J29" s="506"/>
      <c r="K29" s="506"/>
      <c r="L29" s="507"/>
      <c r="M29" s="403"/>
      <c r="N29" s="403"/>
      <c r="O29" s="403"/>
      <c r="P29" s="403"/>
      <c r="Q29" s="403"/>
      <c r="R29" s="403"/>
      <c r="S29" s="403"/>
      <c r="T29" s="403"/>
      <c r="U29" s="403"/>
      <c r="V29" s="403"/>
      <c r="W29" s="403"/>
      <c r="X29" s="403"/>
      <c r="Y29" s="403"/>
      <c r="Z29" s="403"/>
      <c r="AA29" s="403"/>
      <c r="AB29" s="403"/>
      <c r="AC29" s="403"/>
      <c r="AD29" s="403"/>
      <c r="AE29" s="403"/>
      <c r="AF29" s="403"/>
      <c r="AG29" s="403"/>
      <c r="AH29" s="215"/>
      <c r="AI29" s="431">
        <f>SUM(M29:AG29)</f>
        <v>0</v>
      </c>
      <c r="AJ29" s="432"/>
      <c r="AK29" s="432"/>
      <c r="AL29" s="384">
        <f>AI29+'Week 2'!AI28+'Week 3'!AI28+'Week 4'!AI28+'Week 5'!AI28+'Week 6'!AI28+'Week 7'!AI28+'Week 8'!AI28+'Week 9'!AI28+'Week 10'!AI28+'Week 11'!AI28+'Week 12'!AI28+'Week 13'!AI28</f>
        <v>0</v>
      </c>
      <c r="AM29" s="385"/>
      <c r="AN29" s="386"/>
      <c r="AP29" s="11" t="s">
        <v>67</v>
      </c>
      <c r="AW29" s="224" t="str">
        <f t="shared" si="0"/>
        <v>BAD</v>
      </c>
      <c r="AX29" s="224" t="str">
        <f t="shared" si="1"/>
        <v>good</v>
      </c>
      <c r="AY29" s="224" t="str">
        <f t="shared" si="2"/>
        <v>good</v>
      </c>
      <c r="AZ29" s="224"/>
      <c r="BC29" s="224"/>
    </row>
    <row r="30" spans="1:55" s="11" customFormat="1" ht="17.25" customHeight="1">
      <c r="A30" s="87"/>
      <c r="B30" s="372" t="s">
        <v>36</v>
      </c>
      <c r="C30" s="373"/>
      <c r="D30" s="373"/>
      <c r="E30" s="373"/>
      <c r="F30" s="373"/>
      <c r="G30" s="374"/>
      <c r="H30" s="506"/>
      <c r="I30" s="506"/>
      <c r="J30" s="506"/>
      <c r="K30" s="506"/>
      <c r="L30" s="507"/>
      <c r="M30" s="484"/>
      <c r="N30" s="484"/>
      <c r="O30" s="484"/>
      <c r="P30" s="484"/>
      <c r="Q30" s="484"/>
      <c r="R30" s="484"/>
      <c r="S30" s="484"/>
      <c r="T30" s="484"/>
      <c r="U30" s="484"/>
      <c r="V30" s="484"/>
      <c r="W30" s="484"/>
      <c r="X30" s="484"/>
      <c r="Y30" s="484"/>
      <c r="Z30" s="484"/>
      <c r="AA30" s="484"/>
      <c r="AB30" s="484"/>
      <c r="AC30" s="484"/>
      <c r="AD30" s="484"/>
      <c r="AE30" s="484"/>
      <c r="AF30" s="484"/>
      <c r="AG30" s="484"/>
      <c r="AH30" s="216"/>
      <c r="AI30" s="431">
        <f>SUM(M30:AG30)</f>
        <v>0</v>
      </c>
      <c r="AJ30" s="432"/>
      <c r="AK30" s="432"/>
      <c r="AL30" s="384">
        <f>AI30+'Week 2'!AI29+'Week 3'!AI29+'Week 4'!AI29+'Week 5'!AI29+'Week 6'!AI29+'Week 7'!AI29+'Week 8'!AI29+'Week 9'!AI29+'Week 10'!AI29+'Week 11'!AI29+'Week 12'!AI29+'Week 13'!AI29</f>
        <v>0</v>
      </c>
      <c r="AM30" s="385"/>
      <c r="AN30" s="386"/>
      <c r="AW30" s="224" t="str">
        <f t="shared" si="0"/>
        <v>BAD</v>
      </c>
      <c r="AX30" s="224" t="str">
        <f t="shared" si="1"/>
        <v>good</v>
      </c>
      <c r="AY30" s="224" t="str">
        <f t="shared" si="2"/>
        <v>good</v>
      </c>
      <c r="AZ30" s="224"/>
      <c r="BC30" s="224"/>
    </row>
    <row r="31" spans="1:55" s="11" customFormat="1" ht="17.25" customHeight="1">
      <c r="A31" s="4"/>
      <c r="B31" s="398" t="s">
        <v>97</v>
      </c>
      <c r="C31" s="399"/>
      <c r="D31" s="399"/>
      <c r="E31" s="399"/>
      <c r="F31" s="399"/>
      <c r="G31" s="399"/>
      <c r="H31" s="505"/>
      <c r="I31" s="506"/>
      <c r="J31" s="506"/>
      <c r="K31" s="506"/>
      <c r="L31" s="507"/>
      <c r="M31" s="403"/>
      <c r="N31" s="403"/>
      <c r="O31" s="403"/>
      <c r="P31" s="403"/>
      <c r="Q31" s="403"/>
      <c r="R31" s="403"/>
      <c r="S31" s="403"/>
      <c r="T31" s="403"/>
      <c r="U31" s="403"/>
      <c r="V31" s="403"/>
      <c r="W31" s="403"/>
      <c r="X31" s="403"/>
      <c r="Y31" s="403"/>
      <c r="Z31" s="403"/>
      <c r="AA31" s="403"/>
      <c r="AB31" s="403"/>
      <c r="AC31" s="403"/>
      <c r="AD31" s="403"/>
      <c r="AE31" s="403"/>
      <c r="AF31" s="403"/>
      <c r="AG31" s="403"/>
      <c r="AH31" s="214"/>
      <c r="AI31" s="431">
        <f>SUM(M31:AG31)</f>
        <v>0</v>
      </c>
      <c r="AJ31" s="432"/>
      <c r="AK31" s="432"/>
      <c r="AL31" s="384">
        <f>AI31+'Week 2'!AI30+'Week 3'!AI30+'Week 4'!AI30+'Week 5'!AI30+'Week 6'!AI30+'Week 7'!AI30+'Week 8'!AI30+'Week 9'!AI30+'Week 10'!AI30+'Week 11'!AI30+'Week 12'!AI30+'Week 13'!AI30</f>
        <v>0</v>
      </c>
      <c r="AM31" s="385"/>
      <c r="AN31" s="386"/>
      <c r="AW31" s="224" t="str">
        <f t="shared" si="0"/>
        <v>BAD</v>
      </c>
      <c r="AX31" s="224" t="str">
        <f t="shared" si="1"/>
        <v>good</v>
      </c>
      <c r="AY31" s="224" t="str">
        <f t="shared" si="2"/>
        <v>good</v>
      </c>
      <c r="AZ31" s="224"/>
      <c r="BC31" s="224"/>
    </row>
    <row r="32" spans="1:55" s="11" customFormat="1" ht="17.25" customHeight="1">
      <c r="A32" s="4"/>
      <c r="B32" s="398" t="s">
        <v>113</v>
      </c>
      <c r="C32" s="399"/>
      <c r="D32" s="399"/>
      <c r="E32" s="399"/>
      <c r="F32" s="399"/>
      <c r="G32" s="587"/>
      <c r="H32" s="536"/>
      <c r="I32" s="537"/>
      <c r="J32" s="537"/>
      <c r="K32" s="537"/>
      <c r="L32" s="538"/>
      <c r="M32" s="392"/>
      <c r="N32" s="392"/>
      <c r="O32" s="393"/>
      <c r="P32" s="391"/>
      <c r="Q32" s="392"/>
      <c r="R32" s="393"/>
      <c r="S32" s="381"/>
      <c r="T32" s="382"/>
      <c r="U32" s="383"/>
      <c r="V32" s="391"/>
      <c r="W32" s="392"/>
      <c r="X32" s="393"/>
      <c r="Y32" s="391"/>
      <c r="Z32" s="392"/>
      <c r="AA32" s="393"/>
      <c r="AB32" s="391"/>
      <c r="AC32" s="392"/>
      <c r="AD32" s="393"/>
      <c r="AE32" s="391"/>
      <c r="AF32" s="392"/>
      <c r="AG32" s="393"/>
      <c r="AH32" s="214"/>
      <c r="AI32" s="431">
        <f>SUM(M32:AG32)</f>
        <v>0</v>
      </c>
      <c r="AJ32" s="432"/>
      <c r="AK32" s="432"/>
      <c r="AL32" s="384">
        <f>AI32+'Week 2'!AI31+'Week 3'!AI31+'Week 4'!AI31+'Week 5'!AI31+'Week 6'!AI31+'Week 7'!AI31+'Week 8'!AI31+'Week 9'!AI31+'Week 10'!AI31+'Week 11'!AI31+'Week 12'!AI31+'Week 13'!AI31</f>
        <v>0</v>
      </c>
      <c r="AM32" s="385"/>
      <c r="AN32" s="386"/>
      <c r="AW32" s="224" t="str">
        <f t="shared" si="0"/>
        <v>BAD</v>
      </c>
      <c r="AX32" s="224" t="str">
        <f t="shared" si="1"/>
        <v>good</v>
      </c>
      <c r="AY32" s="224" t="str">
        <f t="shared" si="2"/>
        <v>good</v>
      </c>
      <c r="AZ32" s="224"/>
      <c r="BC32" s="224"/>
    </row>
    <row r="33" spans="1:55" s="11" customFormat="1" ht="17.25" customHeight="1">
      <c r="A33" s="4"/>
      <c r="B33" s="372" t="s">
        <v>43</v>
      </c>
      <c r="C33" s="373"/>
      <c r="D33" s="373"/>
      <c r="E33" s="373"/>
      <c r="F33" s="373"/>
      <c r="G33" s="373"/>
      <c r="H33" s="505"/>
      <c r="I33" s="506"/>
      <c r="J33" s="506"/>
      <c r="K33" s="506"/>
      <c r="L33" s="507"/>
      <c r="M33" s="403"/>
      <c r="N33" s="403"/>
      <c r="O33" s="403"/>
      <c r="P33" s="403"/>
      <c r="Q33" s="403"/>
      <c r="R33" s="403"/>
      <c r="S33" s="403"/>
      <c r="T33" s="403"/>
      <c r="U33" s="403"/>
      <c r="V33" s="403"/>
      <c r="W33" s="403"/>
      <c r="X33" s="403"/>
      <c r="Y33" s="403"/>
      <c r="Z33" s="403"/>
      <c r="AA33" s="403"/>
      <c r="AB33" s="403"/>
      <c r="AC33" s="403"/>
      <c r="AD33" s="403"/>
      <c r="AE33" s="403"/>
      <c r="AF33" s="403"/>
      <c r="AG33" s="403"/>
      <c r="AH33" s="214"/>
      <c r="AI33" s="431">
        <f>SUM(M33:AG33)</f>
        <v>0</v>
      </c>
      <c r="AJ33" s="432"/>
      <c r="AK33" s="432"/>
      <c r="AL33" s="384">
        <f>AI33+'Week 2'!AI32+'Week 3'!AI32+'Week 4'!AI32+'Week 5'!AI32+'Week 6'!AI32+'Week 7'!AI32+'Week 8'!AI32+'Week 9'!AI32+'Week 10'!AI32+'Week 11'!AI32+'Week 12'!AI32+'Week 13'!AI32</f>
        <v>0</v>
      </c>
      <c r="AM33" s="385"/>
      <c r="AN33" s="386"/>
      <c r="AW33" s="224" t="str">
        <f t="shared" si="0"/>
        <v>BAD</v>
      </c>
      <c r="AX33" s="224" t="str">
        <f t="shared" si="1"/>
        <v>good</v>
      </c>
      <c r="AY33" s="224" t="str">
        <f t="shared" si="2"/>
        <v>good</v>
      </c>
      <c r="AZ33" s="224"/>
      <c r="BC33" s="224"/>
    </row>
    <row r="34" spans="1:55" s="11" customFormat="1" ht="17.25" customHeight="1" hidden="1">
      <c r="A34" s="108"/>
      <c r="B34" s="372" t="s">
        <v>130</v>
      </c>
      <c r="C34" s="373"/>
      <c r="D34" s="373"/>
      <c r="E34" s="373"/>
      <c r="F34" s="373"/>
      <c r="G34" s="373"/>
      <c r="H34" s="373"/>
      <c r="I34" s="373"/>
      <c r="J34" s="373"/>
      <c r="K34" s="373"/>
      <c r="L34" s="374"/>
      <c r="M34" s="391">
        <v>1</v>
      </c>
      <c r="N34" s="392"/>
      <c r="O34" s="393"/>
      <c r="P34" s="391">
        <v>1</v>
      </c>
      <c r="Q34" s="392"/>
      <c r="R34" s="393"/>
      <c r="S34" s="391">
        <v>1</v>
      </c>
      <c r="T34" s="392"/>
      <c r="U34" s="393"/>
      <c r="V34" s="391">
        <v>1</v>
      </c>
      <c r="W34" s="392"/>
      <c r="X34" s="393"/>
      <c r="Y34" s="391">
        <v>1</v>
      </c>
      <c r="Z34" s="392"/>
      <c r="AA34" s="393"/>
      <c r="AB34" s="391">
        <v>1</v>
      </c>
      <c r="AC34" s="392"/>
      <c r="AD34" s="393"/>
      <c r="AE34" s="391">
        <v>1</v>
      </c>
      <c r="AF34" s="392"/>
      <c r="AG34" s="485"/>
      <c r="AH34" s="243"/>
      <c r="AI34" s="579"/>
      <c r="AJ34" s="579"/>
      <c r="AK34" s="579"/>
      <c r="AL34" s="579"/>
      <c r="AM34" s="579"/>
      <c r="AN34" s="580"/>
      <c r="AW34" s="224"/>
      <c r="AX34" s="224"/>
      <c r="AY34" s="224"/>
      <c r="AZ34" s="224"/>
      <c r="BC34" s="224"/>
    </row>
    <row r="35" spans="1:55" s="11" customFormat="1" ht="13.5" customHeight="1">
      <c r="A35" s="102" t="s">
        <v>112</v>
      </c>
      <c r="B35" s="84"/>
      <c r="C35" s="84"/>
      <c r="D35" s="84"/>
      <c r="E35" s="84"/>
      <c r="F35" s="84"/>
      <c r="G35" s="84"/>
      <c r="H35" s="84"/>
      <c r="I35" s="84"/>
      <c r="J35" s="84"/>
      <c r="K35" s="84"/>
      <c r="L35" s="84"/>
      <c r="M35" s="84"/>
      <c r="N35" s="103"/>
      <c r="O35" s="84"/>
      <c r="P35" s="84"/>
      <c r="Q35" s="84"/>
      <c r="R35" s="84"/>
      <c r="S35" s="84"/>
      <c r="T35" s="84"/>
      <c r="U35" s="84"/>
      <c r="V35" s="84"/>
      <c r="W35" s="84"/>
      <c r="X35" s="84"/>
      <c r="Y35" s="84"/>
      <c r="Z35" s="84"/>
      <c r="AA35" s="84"/>
      <c r="AB35" s="84"/>
      <c r="AC35" s="84"/>
      <c r="AD35" s="84"/>
      <c r="AE35" s="84"/>
      <c r="AF35" s="84"/>
      <c r="AG35" s="84"/>
      <c r="AH35" s="71"/>
      <c r="AI35" s="437"/>
      <c r="AJ35" s="437"/>
      <c r="AK35" s="437"/>
      <c r="AL35" s="437"/>
      <c r="AM35" s="437"/>
      <c r="AN35" s="438"/>
      <c r="AO35" s="72"/>
      <c r="AP35" s="73" t="s">
        <v>60</v>
      </c>
      <c r="AQ35" s="73" t="s">
        <v>61</v>
      </c>
      <c r="AR35" s="73" t="s">
        <v>62</v>
      </c>
      <c r="AS35" s="73" t="s">
        <v>63</v>
      </c>
      <c r="AT35" s="73" t="s">
        <v>64</v>
      </c>
      <c r="AU35" s="73" t="s">
        <v>65</v>
      </c>
      <c r="AV35" s="73" t="s">
        <v>66</v>
      </c>
      <c r="AW35" s="224"/>
      <c r="AX35" s="224"/>
      <c r="AY35" s="224"/>
      <c r="AZ35" s="224"/>
      <c r="BC35" s="224"/>
    </row>
    <row r="36" spans="1:55" s="11" customFormat="1"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74"/>
      <c r="AI36" s="253"/>
      <c r="AJ36" s="254"/>
      <c r="AK36" s="254"/>
      <c r="AL36" s="254"/>
      <c r="AM36" s="254"/>
      <c r="AN36" s="255"/>
      <c r="AO36" s="72"/>
      <c r="AP36" s="75" t="e">
        <f>SUM(#REF!)</f>
        <v>#REF!</v>
      </c>
      <c r="AQ36" s="75" t="e">
        <f>SUM(#REF!)</f>
        <v>#REF!</v>
      </c>
      <c r="AR36" s="75" t="e">
        <f>SUM(#REF!)</f>
        <v>#REF!</v>
      </c>
      <c r="AS36" s="75" t="e">
        <f>SUM(#REF!)</f>
        <v>#REF!</v>
      </c>
      <c r="AT36" s="75" t="e">
        <f>SUM(#REF!)</f>
        <v>#REF!</v>
      </c>
      <c r="AU36" s="75" t="e">
        <f>SUM(#REF!)</f>
        <v>#REF!</v>
      </c>
      <c r="AV36" s="75" t="e">
        <f>SUM(#REF!)</f>
        <v>#REF!</v>
      </c>
      <c r="AX36" s="224"/>
      <c r="AZ36" s="224"/>
      <c r="BC36" s="224"/>
    </row>
    <row r="37" spans="1:55" s="11" customFormat="1" ht="15" customHeight="1" hidden="1">
      <c r="A37" s="4"/>
      <c r="B37" s="106"/>
      <c r="C37" s="511"/>
      <c r="D37" s="512"/>
      <c r="E37" s="512"/>
      <c r="F37" s="512"/>
      <c r="G37" s="512"/>
      <c r="H37" s="512"/>
      <c r="I37" s="512"/>
      <c r="J37" s="512"/>
      <c r="K37" s="512"/>
      <c r="L37" s="513"/>
      <c r="M37" s="350"/>
      <c r="N37" s="351"/>
      <c r="O37" s="352"/>
      <c r="P37" s="350"/>
      <c r="Q37" s="351"/>
      <c r="R37" s="352"/>
      <c r="S37" s="350"/>
      <c r="T37" s="351"/>
      <c r="U37" s="352"/>
      <c r="V37" s="350"/>
      <c r="W37" s="351"/>
      <c r="X37" s="352"/>
      <c r="Y37" s="350"/>
      <c r="Z37" s="351"/>
      <c r="AA37" s="352"/>
      <c r="AB37" s="350"/>
      <c r="AC37" s="351"/>
      <c r="AD37" s="352"/>
      <c r="AE37" s="350"/>
      <c r="AF37" s="351"/>
      <c r="AG37" s="352"/>
      <c r="AH37" s="1"/>
      <c r="AI37" s="253"/>
      <c r="AJ37" s="253"/>
      <c r="AK37" s="253"/>
      <c r="AL37" s="256"/>
      <c r="AM37" s="256"/>
      <c r="AN37" s="98"/>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c r="AX37" s="224"/>
      <c r="AZ37" s="224"/>
      <c r="BC37" s="224"/>
    </row>
    <row r="38" spans="1:55" s="11" customFormat="1" ht="15.75" customHeight="1" hidden="1">
      <c r="A38" s="4"/>
      <c r="B38" s="107"/>
      <c r="C38" s="602"/>
      <c r="D38" s="603"/>
      <c r="E38" s="603"/>
      <c r="F38" s="603"/>
      <c r="G38" s="603"/>
      <c r="H38" s="603"/>
      <c r="I38" s="603"/>
      <c r="J38" s="603"/>
      <c r="K38" s="603"/>
      <c r="L38" s="604"/>
      <c r="M38" s="350"/>
      <c r="N38" s="351"/>
      <c r="O38" s="352"/>
      <c r="P38" s="350"/>
      <c r="Q38" s="351"/>
      <c r="R38" s="352"/>
      <c r="S38" s="350"/>
      <c r="T38" s="351"/>
      <c r="U38" s="352"/>
      <c r="V38" s="350"/>
      <c r="W38" s="351"/>
      <c r="X38" s="352"/>
      <c r="Y38" s="350"/>
      <c r="Z38" s="351"/>
      <c r="AA38" s="352"/>
      <c r="AB38" s="350"/>
      <c r="AC38" s="351"/>
      <c r="AD38" s="352"/>
      <c r="AE38" s="350"/>
      <c r="AF38" s="351"/>
      <c r="AG38" s="352"/>
      <c r="AH38" s="1"/>
      <c r="AI38" s="253"/>
      <c r="AJ38" s="253"/>
      <c r="AK38" s="253"/>
      <c r="AL38" s="256"/>
      <c r="AM38" s="256"/>
      <c r="AN38" s="98"/>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c r="AX38" s="224"/>
      <c r="AZ38" s="224"/>
      <c r="BC38" s="224"/>
    </row>
    <row r="39" spans="1:55" s="11" customFormat="1" ht="17.25" customHeight="1">
      <c r="A39" s="108"/>
      <c r="B39" s="546" t="s">
        <v>8</v>
      </c>
      <c r="C39" s="547"/>
      <c r="D39" s="547"/>
      <c r="E39" s="547"/>
      <c r="F39" s="547"/>
      <c r="G39" s="547"/>
      <c r="H39" s="547"/>
      <c r="I39" s="547"/>
      <c r="J39" s="547"/>
      <c r="K39" s="547"/>
      <c r="L39" s="548"/>
      <c r="M39" s="369"/>
      <c r="N39" s="370"/>
      <c r="O39" s="371"/>
      <c r="P39" s="381"/>
      <c r="Q39" s="382"/>
      <c r="R39" s="383"/>
      <c r="S39" s="381"/>
      <c r="T39" s="382"/>
      <c r="U39" s="383"/>
      <c r="V39" s="381"/>
      <c r="W39" s="382"/>
      <c r="X39" s="383"/>
      <c r="Y39" s="381"/>
      <c r="Z39" s="382"/>
      <c r="AA39" s="383"/>
      <c r="AB39" s="381"/>
      <c r="AC39" s="382"/>
      <c r="AD39" s="383"/>
      <c r="AE39" s="381"/>
      <c r="AF39" s="382"/>
      <c r="AG39" s="383"/>
      <c r="AH39" s="215"/>
      <c r="AI39" s="433">
        <f>SUM(M39:AG39)</f>
        <v>0</v>
      </c>
      <c r="AJ39" s="434"/>
      <c r="AK39" s="435"/>
      <c r="AL39" s="384">
        <f>AI39+'Week 2'!AI39+'Week 3'!AI39+'Week 4'!AI39+'Week 5'!AI39+'Week 6'!AI39+'Week 7'!AI39+'Week 8'!AI39+'Week 9'!AI39+'Week 10'!AI39+'Week 11'!AI39+'Week 12'!AI39+'Week 13'!AI39</f>
        <v>0</v>
      </c>
      <c r="AM39" s="385"/>
      <c r="AN39" s="386"/>
      <c r="AX39" s="224"/>
      <c r="AZ39" s="224"/>
      <c r="BC39" s="224"/>
    </row>
    <row r="40" spans="1:55" s="11" customFormat="1" ht="17.25" customHeight="1">
      <c r="A40" s="245"/>
      <c r="B40" s="372" t="s">
        <v>187</v>
      </c>
      <c r="C40" s="373"/>
      <c r="D40" s="373"/>
      <c r="E40" s="373"/>
      <c r="F40" s="373"/>
      <c r="G40" s="373"/>
      <c r="H40" s="373"/>
      <c r="I40" s="373"/>
      <c r="J40" s="373"/>
      <c r="K40" s="373"/>
      <c r="L40" s="374"/>
      <c r="M40" s="369"/>
      <c r="N40" s="370"/>
      <c r="O40" s="371"/>
      <c r="P40" s="381"/>
      <c r="Q40" s="382"/>
      <c r="R40" s="383"/>
      <c r="S40" s="381"/>
      <c r="T40" s="382"/>
      <c r="U40" s="383"/>
      <c r="V40" s="381"/>
      <c r="W40" s="382"/>
      <c r="X40" s="383"/>
      <c r="Y40" s="381"/>
      <c r="Z40" s="382"/>
      <c r="AA40" s="383"/>
      <c r="AB40" s="381"/>
      <c r="AC40" s="382"/>
      <c r="AD40" s="383"/>
      <c r="AE40" s="381"/>
      <c r="AF40" s="382"/>
      <c r="AG40" s="383"/>
      <c r="AH40" s="215"/>
      <c r="AI40" s="387">
        <f>SUM(M40:AG40)</f>
        <v>0</v>
      </c>
      <c r="AJ40" s="388"/>
      <c r="AK40" s="389"/>
      <c r="AL40" s="384">
        <f>AI40+'Week 2'!AI40+'Week 3'!AI40+'Week 4'!AI40+'Week 5'!AI40+'Week 6'!AI40+'Week 7'!AI40+'Week 8'!AI40+'Week 9'!AI40+'Week 10'!AI40+'Week 11'!AI40+'Week 12'!AI40+'Week 13'!AI40</f>
        <v>0</v>
      </c>
      <c r="AM40" s="385"/>
      <c r="AN40" s="386"/>
      <c r="AX40" s="224"/>
      <c r="AZ40" s="224"/>
      <c r="BC40" s="224"/>
    </row>
    <row r="41" spans="1:55" s="11" customFormat="1" ht="14.25" customHeight="1">
      <c r="A41" s="363" t="s">
        <v>131</v>
      </c>
      <c r="B41" s="364"/>
      <c r="C41" s="364"/>
      <c r="D41" s="364"/>
      <c r="E41" s="364"/>
      <c r="F41" s="364"/>
      <c r="G41" s="364"/>
      <c r="H41" s="364"/>
      <c r="I41" s="364"/>
      <c r="J41" s="364"/>
      <c r="K41" s="364"/>
      <c r="L41" s="365"/>
      <c r="M41" s="366">
        <f>IF(M40=0,M39,IF(M40&gt;0,M39-M40,IF(M40&lt;0,M39+M40,"")))</f>
        <v>0</v>
      </c>
      <c r="N41" s="367"/>
      <c r="O41" s="368"/>
      <c r="P41" s="366">
        <f>IF(P40=0,P39,IF(P40&gt;0,P39-P40,IF(P40&lt;0,P39+P40,"")))</f>
        <v>0</v>
      </c>
      <c r="Q41" s="367"/>
      <c r="R41" s="368"/>
      <c r="S41" s="366">
        <f>IF(S40=0,S39,IF(S40&gt;0,S39-S40,IF(S40&lt;0,S39+S40,"")))</f>
        <v>0</v>
      </c>
      <c r="T41" s="367"/>
      <c r="U41" s="368"/>
      <c r="V41" s="366">
        <f>IF(V40=0,V39,IF(V40&gt;0,V39-V40,IF(V40&lt;0,V39+V40,"")))</f>
        <v>0</v>
      </c>
      <c r="W41" s="367"/>
      <c r="X41" s="368"/>
      <c r="Y41" s="366">
        <f>IF(Y40=0,Y39,IF(Y40&gt;0,Y39-Y40,IF(Y40&lt;0,Y39+Y40,"")))</f>
        <v>0</v>
      </c>
      <c r="Z41" s="367"/>
      <c r="AA41" s="368"/>
      <c r="AB41" s="366">
        <f>IF(AB40=0,AB39,IF(AB40&gt;0,AB39-AB40,IF(AB40&lt;0,AB39+AB40,"")))</f>
        <v>0</v>
      </c>
      <c r="AC41" s="367"/>
      <c r="AD41" s="368"/>
      <c r="AE41" s="366">
        <f>IF(AE40=0,AE39,IF(AE40&gt;0,AE39-AE40,IF(AE40&lt;0,AE39+AE40,"")))</f>
        <v>0</v>
      </c>
      <c r="AF41" s="367"/>
      <c r="AG41" s="368"/>
      <c r="AH41" s="215"/>
      <c r="AI41" s="378">
        <f>SUM(M41:AG41)</f>
        <v>0</v>
      </c>
      <c r="AJ41" s="379"/>
      <c r="AK41" s="380"/>
      <c r="AL41" s="375">
        <f>AI41+'Week 2'!AI41+'Week 3'!AI41+'Week 4'!AI41+'Week 5'!AI41+'Week 6'!AI41+'Week 7'!AI41+'Week 8'!AI41+'Week 9'!AI41+'Week 10'!AI41+'Week 11'!AI41+'Week 12'!AI41+'Week 13'!AI41</f>
        <v>0</v>
      </c>
      <c r="AM41" s="376"/>
      <c r="AN41" s="377"/>
      <c r="AX41" s="224"/>
      <c r="AZ41" s="224"/>
      <c r="BC41" s="224"/>
    </row>
    <row r="42" spans="1:55"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415"/>
      <c r="AH42" s="215"/>
      <c r="AI42" s="582"/>
      <c r="AJ42" s="583"/>
      <c r="AK42" s="584"/>
      <c r="AL42" s="99"/>
      <c r="AM42" s="100"/>
      <c r="AN42" s="101"/>
      <c r="AX42" s="224"/>
      <c r="AZ42" s="224"/>
      <c r="BC42" s="224"/>
    </row>
    <row r="43" spans="1:55" s="11" customFormat="1" ht="14.25" customHeight="1">
      <c r="A43" s="209" t="s">
        <v>132</v>
      </c>
      <c r="B43" s="84"/>
      <c r="C43" s="84"/>
      <c r="D43" s="84"/>
      <c r="E43" s="84"/>
      <c r="F43" s="84"/>
      <c r="G43" s="84"/>
      <c r="H43" s="84"/>
      <c r="I43" s="84"/>
      <c r="J43" s="84"/>
      <c r="K43" s="84"/>
      <c r="L43" s="95"/>
      <c r="M43" s="417">
        <f>IF(M34&gt;0,SUM(M20:O33)*M34+M41+M19,SUM(M19:O33)+M41)</f>
        <v>0</v>
      </c>
      <c r="N43" s="417"/>
      <c r="O43" s="417"/>
      <c r="P43" s="417">
        <f>IF(P34&gt;0,SUM(P20:R33)*P34+P41+P19,SUM(P19:R33)+P41)</f>
        <v>0</v>
      </c>
      <c r="Q43" s="417"/>
      <c r="R43" s="417"/>
      <c r="S43" s="417">
        <f>IF(S34&gt;0,SUM(S20:U33)*S34+S41+S19,SUM(S19:U33)+S41)</f>
        <v>0</v>
      </c>
      <c r="T43" s="417"/>
      <c r="U43" s="417"/>
      <c r="V43" s="417">
        <f>IF(V34&gt;0,SUM(V20:X33)*V34+V41+V19,SUM(V19:X33)+V41)</f>
        <v>0</v>
      </c>
      <c r="W43" s="417"/>
      <c r="X43" s="417"/>
      <c r="Y43" s="417">
        <f>IF(Y34&gt;0,SUM(Y20:AA33)*Y34+Y41+Y19,SUM(Y19:AA33)+Y41)</f>
        <v>0</v>
      </c>
      <c r="Z43" s="417"/>
      <c r="AA43" s="417"/>
      <c r="AB43" s="417">
        <f>IF(AB34&gt;0,SUM(AB20:AD33)*AB34+AB41+AB19,SUM(AB19:AD33)+AB41)</f>
        <v>0</v>
      </c>
      <c r="AC43" s="417"/>
      <c r="AD43" s="417"/>
      <c r="AE43" s="417">
        <f>IF(AE34&gt;0,SUM(AE20:AG33)*AE34+AE41+AE19,SUM(AE19:AG33)+AE41)</f>
        <v>0</v>
      </c>
      <c r="AF43" s="417"/>
      <c r="AG43" s="417"/>
      <c r="AH43" s="217"/>
      <c r="AI43" s="436">
        <f>SUM(M43:AG43)</f>
        <v>0</v>
      </c>
      <c r="AJ43" s="417"/>
      <c r="AK43" s="417"/>
      <c r="AL43" s="375">
        <f>AI43+'Week 2'!AI43+'Week 3'!AI43+'Week 4'!AI43+'Week 5'!AI43+'Week 6'!AI43+'Week 7'!AI43+'Week 8'!AI43+'Week 9'!AI43+'Week 10'!AI43+'Week 11'!AI43+'Week 12'!AI43+'Week 13'!AI43</f>
        <v>0</v>
      </c>
      <c r="AM43" s="376"/>
      <c r="AN43" s="377"/>
      <c r="AX43" s="224"/>
      <c r="AZ43" s="224"/>
      <c r="BC43" s="224"/>
    </row>
    <row r="44" spans="1:55" s="11" customFormat="1" ht="12.75" hidden="1">
      <c r="A44" s="542" t="s">
        <v>115</v>
      </c>
      <c r="B44" s="543"/>
      <c r="C44" s="543"/>
      <c r="D44" s="543"/>
      <c r="E44" s="543"/>
      <c r="F44" s="543"/>
      <c r="G44" s="543"/>
      <c r="H44" s="241"/>
      <c r="I44" s="241"/>
      <c r="J44" s="241"/>
      <c r="K44" s="241"/>
      <c r="L44" s="242"/>
      <c r="M44" s="366"/>
      <c r="N44" s="416"/>
      <c r="O44" s="416"/>
      <c r="P44" s="366"/>
      <c r="Q44" s="416"/>
      <c r="R44" s="416"/>
      <c r="S44" s="366"/>
      <c r="T44" s="416"/>
      <c r="U44" s="416"/>
      <c r="V44" s="366"/>
      <c r="W44" s="416"/>
      <c r="X44" s="416"/>
      <c r="Y44" s="366"/>
      <c r="Z44" s="416"/>
      <c r="AA44" s="416"/>
      <c r="AB44" s="366"/>
      <c r="AC44" s="416"/>
      <c r="AD44" s="416"/>
      <c r="AE44" s="366"/>
      <c r="AF44" s="416"/>
      <c r="AG44" s="416"/>
      <c r="AH44" s="9"/>
      <c r="AI44" s="378"/>
      <c r="AJ44" s="379"/>
      <c r="AK44" s="380"/>
      <c r="AL44" s="375"/>
      <c r="AM44" s="376"/>
      <c r="AN44" s="377"/>
      <c r="AX44" s="224"/>
      <c r="AZ44" s="224"/>
      <c r="BC44" s="224"/>
    </row>
    <row r="45" spans="1:55" s="11" customFormat="1" ht="13.5" customHeight="1">
      <c r="A45" s="102" t="s">
        <v>118</v>
      </c>
      <c r="B45" s="84"/>
      <c r="C45" s="84"/>
      <c r="D45" s="84"/>
      <c r="E45" s="84"/>
      <c r="F45" s="84"/>
      <c r="G45" s="84"/>
      <c r="H45" s="84"/>
      <c r="I45" s="84"/>
      <c r="J45" s="84"/>
      <c r="K45" s="84"/>
      <c r="L45" s="84"/>
      <c r="M45" s="5"/>
      <c r="N45" s="5"/>
      <c r="O45" s="5"/>
      <c r="P45" s="5"/>
      <c r="Q45" s="5"/>
      <c r="R45" s="5"/>
      <c r="S45" s="5"/>
      <c r="T45" s="5"/>
      <c r="U45" s="5"/>
      <c r="V45" s="5"/>
      <c r="W45" s="5"/>
      <c r="X45" s="5"/>
      <c r="Y45" s="5"/>
      <c r="Z45" s="5"/>
      <c r="AA45" s="5"/>
      <c r="AB45" s="5"/>
      <c r="AC45" s="5"/>
      <c r="AD45" s="5"/>
      <c r="AE45" s="5"/>
      <c r="AF45" s="5"/>
      <c r="AG45" s="5"/>
      <c r="AH45" s="67"/>
      <c r="AI45" s="5"/>
      <c r="AJ45" s="5"/>
      <c r="AK45" s="5"/>
      <c r="AL45" s="96"/>
      <c r="AM45" s="96"/>
      <c r="AN45" s="97"/>
      <c r="AX45" s="224"/>
      <c r="AZ45" s="224"/>
      <c r="BC45" s="224"/>
    </row>
    <row r="46" spans="1:55" s="11" customFormat="1" ht="17.25" customHeight="1">
      <c r="A46" s="4"/>
      <c r="B46" s="546" t="s">
        <v>57</v>
      </c>
      <c r="C46" s="547"/>
      <c r="D46" s="547"/>
      <c r="E46" s="547"/>
      <c r="F46" s="547"/>
      <c r="G46" s="547"/>
      <c r="H46" s="547"/>
      <c r="I46" s="547"/>
      <c r="J46" s="547"/>
      <c r="K46" s="547"/>
      <c r="L46" s="548"/>
      <c r="M46" s="422">
        <f>SUMIF($H$20:$L$33,"PCard",M$20:M$33)*IF(M34=0,1,M34)</f>
        <v>0</v>
      </c>
      <c r="N46" s="422"/>
      <c r="O46" s="422"/>
      <c r="P46" s="422">
        <f>SUMIF($H$20:$L$33,"PCard",P$20:P$33)*IF(P34=0,1,P34)</f>
        <v>0</v>
      </c>
      <c r="Q46" s="422"/>
      <c r="R46" s="422"/>
      <c r="S46" s="422">
        <f>SUMIF($H$20:$L$33,"PCard",S$20:S$33)*IF(S34=0,1,S34)</f>
        <v>0</v>
      </c>
      <c r="T46" s="422"/>
      <c r="U46" s="422"/>
      <c r="V46" s="422">
        <f>SUMIF($H$20:$L$33,"PCard",V$20:V$33)*IF(V34=0,1,V34)</f>
        <v>0</v>
      </c>
      <c r="W46" s="422"/>
      <c r="X46" s="422"/>
      <c r="Y46" s="422">
        <f>SUMIF($H$20:$L$33,"PCard",Y$20:Y$33)*IF(Y34=0,1,Y34)</f>
        <v>0</v>
      </c>
      <c r="Z46" s="422"/>
      <c r="AA46" s="422"/>
      <c r="AB46" s="422">
        <f>SUMIF($H$20:$L$33,"PCard",AB$20:AB$33)*IF(AB34=0,1,AB34)</f>
        <v>0</v>
      </c>
      <c r="AC46" s="422"/>
      <c r="AD46" s="422"/>
      <c r="AE46" s="422">
        <f>SUMIF($H$20:$L$33,"PCard",AE$20:AE$33)*IF(AE34=0,1,AE34)</f>
        <v>0</v>
      </c>
      <c r="AF46" s="422"/>
      <c r="AG46" s="422"/>
      <c r="AH46" s="215"/>
      <c r="AI46" s="423">
        <f>-SUM(M46:AG46)</f>
        <v>0</v>
      </c>
      <c r="AJ46" s="424"/>
      <c r="AK46" s="424"/>
      <c r="AL46" s="384">
        <f>SUM(AI46:AK46,'Week 2'!AI46:AK46,,'Week 3'!AI46:AK46,'Week 4'!AI46:AK46,'Week 5'!AI46:AK46,'Week 6'!AI46:AK46,'Week 7'!AI46:AK46,'Week 8'!AI46:AK46,'Week 9'!AI46:AK46,'Week 10'!AI46:AK46,'Week 11'!AI46:AK46,'Week 12'!AI46:AK46,'Week 13'!AI46:AK46)</f>
        <v>0</v>
      </c>
      <c r="AM46" s="385"/>
      <c r="AN46" s="386"/>
      <c r="AX46" s="224"/>
      <c r="AZ46" s="224"/>
      <c r="BC46" s="224"/>
    </row>
    <row r="47" spans="1:55" s="11" customFormat="1" ht="17.25" customHeight="1">
      <c r="A47" s="108"/>
      <c r="B47" s="546" t="s">
        <v>109</v>
      </c>
      <c r="C47" s="547"/>
      <c r="D47" s="547"/>
      <c r="E47" s="547"/>
      <c r="F47" s="547"/>
      <c r="G47" s="547"/>
      <c r="H47" s="547"/>
      <c r="I47" s="547"/>
      <c r="J47" s="547"/>
      <c r="K47" s="547"/>
      <c r="L47" s="548"/>
      <c r="M47" s="419">
        <f>SUMIF($H$20:$L$33,"PV",M$20:M$33)*IF(M34=0,1,M34)</f>
        <v>0</v>
      </c>
      <c r="N47" s="420"/>
      <c r="O47" s="421"/>
      <c r="P47" s="419">
        <f>SUMIF($H$20:$L$33,"PV",P$20:P$33)*IF(P34=0,1,P34)</f>
        <v>0</v>
      </c>
      <c r="Q47" s="420"/>
      <c r="R47" s="421"/>
      <c r="S47" s="419">
        <f>SUMIF($H$20:$L$33,"PV",S$20:S$33)*IF(S34=0,1,S34)</f>
        <v>0</v>
      </c>
      <c r="T47" s="420"/>
      <c r="U47" s="421"/>
      <c r="V47" s="419">
        <f>SUMIF($H$20:$L$33,"PV",V$20:V$33)*IF(V34=0,1,V34)</f>
        <v>0</v>
      </c>
      <c r="W47" s="420"/>
      <c r="X47" s="421"/>
      <c r="Y47" s="419">
        <f>SUMIF($H$20:$L$33,"PV",Y$20:Y$33)*IF(Y34=0,1,Y34)</f>
        <v>0</v>
      </c>
      <c r="Z47" s="420"/>
      <c r="AA47" s="421"/>
      <c r="AB47" s="419">
        <f>SUMIF($H$20:$L$33,"PV",AB$20:AB$33)*IF(AB34=0,1,AB34)</f>
        <v>0</v>
      </c>
      <c r="AC47" s="420"/>
      <c r="AD47" s="421"/>
      <c r="AE47" s="419">
        <f>SUMIF($H$20:$L$33,"PV",AE$20:AE$33)*IF(AE34=0,1,AE34)</f>
        <v>0</v>
      </c>
      <c r="AF47" s="420"/>
      <c r="AG47" s="421"/>
      <c r="AH47" s="215"/>
      <c r="AI47" s="423">
        <f>-SUM(M47:AG47)</f>
        <v>0</v>
      </c>
      <c r="AJ47" s="424"/>
      <c r="AK47" s="424"/>
      <c r="AL47" s="384">
        <f>SUM(AI47:AK47,'Week 2'!AI47:AK47,,'Week 3'!AI47:AK47,'Week 4'!AI47:AK47,'Week 5'!AI47:AK47,'Week 6'!AI47:AK47,'Week 7'!AI47:AK47,'Week 8'!AI47:AK47,'Week 9'!AI47:AK47,'Week 10'!AI47:AK47,'Week 11'!AI47:AK47,'Week 12'!AI47:AK47,'Week 13'!AI47:AK47)</f>
        <v>0</v>
      </c>
      <c r="AM47" s="385"/>
      <c r="AN47" s="386"/>
      <c r="AX47" s="224"/>
      <c r="AZ47" s="224"/>
      <c r="BC47" s="224"/>
    </row>
    <row r="48" spans="1:55" s="11" customFormat="1" ht="12.75">
      <c r="A48" s="209" t="s">
        <v>116</v>
      </c>
      <c r="B48" s="84"/>
      <c r="C48" s="84"/>
      <c r="D48" s="84"/>
      <c r="E48" s="84"/>
      <c r="F48" s="84"/>
      <c r="G48" s="84"/>
      <c r="H48" s="84"/>
      <c r="I48" s="84"/>
      <c r="J48" s="84"/>
      <c r="K48" s="84"/>
      <c r="L48" s="84"/>
      <c r="M48" s="418">
        <f>+M43-SUM(M46:O47)</f>
        <v>0</v>
      </c>
      <c r="N48" s="418"/>
      <c r="O48" s="418"/>
      <c r="P48" s="418">
        <f>+P43-SUM(P46:R47)</f>
        <v>0</v>
      </c>
      <c r="Q48" s="418"/>
      <c r="R48" s="418"/>
      <c r="S48" s="418">
        <f>+S43-SUM(S46:U47)</f>
        <v>0</v>
      </c>
      <c r="T48" s="418"/>
      <c r="U48" s="418"/>
      <c r="V48" s="418">
        <f>+V43-SUM(V46:X47)</f>
        <v>0</v>
      </c>
      <c r="W48" s="418"/>
      <c r="X48" s="418"/>
      <c r="Y48" s="418">
        <f>+Y43-SUM(Y46:AA47)</f>
        <v>0</v>
      </c>
      <c r="Z48" s="418"/>
      <c r="AA48" s="418"/>
      <c r="AB48" s="418">
        <f>+AB43-SUM(AB46:AD47)</f>
        <v>0</v>
      </c>
      <c r="AC48" s="418"/>
      <c r="AD48" s="418"/>
      <c r="AE48" s="418">
        <f>+AE43-SUM(AE46:AG47)</f>
        <v>0</v>
      </c>
      <c r="AF48" s="418"/>
      <c r="AG48" s="418"/>
      <c r="AH48" s="218">
        <f>SUM(M48:AG48)</f>
        <v>0</v>
      </c>
      <c r="AI48" s="436">
        <f>+SUM(AI43:AK44)+SUM(AI46:AK47)</f>
        <v>0</v>
      </c>
      <c r="AJ48" s="417"/>
      <c r="AK48" s="417"/>
      <c r="AL48" s="417">
        <f>SUM(AL43:AN47)</f>
        <v>0</v>
      </c>
      <c r="AM48" s="417"/>
      <c r="AN48" s="417"/>
      <c r="AX48" s="224"/>
      <c r="AZ48" s="224"/>
      <c r="BC48" s="224"/>
    </row>
    <row r="49" spans="1:55" s="11" customFormat="1" ht="17.25" customHeight="1">
      <c r="A49" s="114" t="s">
        <v>184</v>
      </c>
      <c r="B49" s="115"/>
      <c r="C49" s="115"/>
      <c r="D49" s="115"/>
      <c r="E49" s="115"/>
      <c r="F49" s="115"/>
      <c r="G49" s="115"/>
      <c r="H49" s="115"/>
      <c r="I49" s="115"/>
      <c r="J49" s="115"/>
      <c r="K49" s="115"/>
      <c r="L49" s="115"/>
      <c r="M49" s="116"/>
      <c r="N49" s="116"/>
      <c r="O49" s="116"/>
      <c r="P49" s="116"/>
      <c r="Q49" s="117"/>
      <c r="R49" s="117"/>
      <c r="S49" s="117"/>
      <c r="T49" s="117"/>
      <c r="U49" s="117"/>
      <c r="V49" s="117"/>
      <c r="W49" s="117"/>
      <c r="X49" s="117"/>
      <c r="Y49" s="117"/>
      <c r="Z49" s="117"/>
      <c r="AA49" s="117"/>
      <c r="AB49" s="117"/>
      <c r="AC49" s="117"/>
      <c r="AD49" s="117"/>
      <c r="AE49" s="117"/>
      <c r="AF49" s="117"/>
      <c r="AG49" s="117"/>
      <c r="AH49" s="117"/>
      <c r="AI49" s="117"/>
      <c r="AJ49" s="117"/>
      <c r="AK49" s="117"/>
      <c r="AL49" s="427"/>
      <c r="AM49" s="428"/>
      <c r="AN49" s="429"/>
      <c r="AX49" s="224"/>
      <c r="AZ49" s="224"/>
      <c r="BC49" s="224"/>
    </row>
    <row r="50" spans="1:55" s="11" customFormat="1" ht="17.25" customHeight="1">
      <c r="A50" s="114" t="s">
        <v>9</v>
      </c>
      <c r="B50" s="115"/>
      <c r="C50" s="115"/>
      <c r="D50" s="115"/>
      <c r="E50" s="115"/>
      <c r="F50" s="115"/>
      <c r="G50" s="115"/>
      <c r="H50" s="115"/>
      <c r="I50" s="115"/>
      <c r="J50" s="115"/>
      <c r="K50" s="115"/>
      <c r="L50" s="115"/>
      <c r="M50" s="210"/>
      <c r="N50" s="210"/>
      <c r="O50" s="210"/>
      <c r="P50" s="210"/>
      <c r="Q50" s="117"/>
      <c r="R50" s="117"/>
      <c r="S50" s="117"/>
      <c r="T50" s="117"/>
      <c r="U50" s="117"/>
      <c r="V50" s="117"/>
      <c r="W50" s="117"/>
      <c r="X50" s="117"/>
      <c r="Y50" s="117"/>
      <c r="Z50" s="117"/>
      <c r="AA50" s="117"/>
      <c r="AB50" s="117"/>
      <c r="AC50" s="117"/>
      <c r="AD50" s="117"/>
      <c r="AE50" s="117"/>
      <c r="AF50" s="117"/>
      <c r="AG50" s="117"/>
      <c r="AH50" s="117"/>
      <c r="AI50" s="117"/>
      <c r="AJ50" s="117"/>
      <c r="AK50" s="117"/>
      <c r="AL50" s="391"/>
      <c r="AM50" s="392"/>
      <c r="AN50" s="393"/>
      <c r="AX50" s="224"/>
      <c r="AZ50" s="224"/>
      <c r="BC50" s="224"/>
    </row>
    <row r="51" spans="1:55" s="11" customFormat="1" ht="18.75" customHeight="1">
      <c r="A51" s="257" t="s">
        <v>53</v>
      </c>
      <c r="B51" s="115"/>
      <c r="C51" s="115"/>
      <c r="D51" s="115"/>
      <c r="E51" s="115"/>
      <c r="F51" s="115"/>
      <c r="G51" s="115"/>
      <c r="H51" s="115"/>
      <c r="I51" s="115"/>
      <c r="J51" s="115"/>
      <c r="K51" s="115"/>
      <c r="L51" s="115"/>
      <c r="M51" s="143"/>
      <c r="N51" s="549"/>
      <c r="O51" s="549"/>
      <c r="P51" s="549"/>
      <c r="Q51" s="115"/>
      <c r="R51" s="115"/>
      <c r="S51" s="115"/>
      <c r="T51" s="115"/>
      <c r="U51" s="115"/>
      <c r="V51" s="115"/>
      <c r="W51" s="500"/>
      <c r="X51" s="501"/>
      <c r="Y51" s="501"/>
      <c r="Z51" s="501"/>
      <c r="AA51" s="501"/>
      <c r="AB51" s="501"/>
      <c r="AC51" s="501"/>
      <c r="AD51" s="501"/>
      <c r="AE51" s="501"/>
      <c r="AF51" s="501"/>
      <c r="AG51" s="501"/>
      <c r="AH51" s="501"/>
      <c r="AI51" s="501"/>
      <c r="AJ51" s="501"/>
      <c r="AK51" s="502"/>
      <c r="AL51" s="434">
        <f>AL48-ABS(AL49)-ABS(AL50)</f>
        <v>0</v>
      </c>
      <c r="AM51" s="434"/>
      <c r="AN51" s="435"/>
      <c r="AX51" s="224"/>
      <c r="AZ51" s="224"/>
      <c r="BC51" s="224"/>
    </row>
    <row r="52" spans="1:40" ht="12.75" customHeight="1">
      <c r="A52" s="489" t="s">
        <v>111</v>
      </c>
      <c r="B52" s="490"/>
      <c r="C52" s="490"/>
      <c r="D52" s="490"/>
      <c r="E52" s="490"/>
      <c r="F52" s="490"/>
      <c r="G52" s="490"/>
      <c r="H52" s="490"/>
      <c r="I52" s="490"/>
      <c r="J52" s="490"/>
      <c r="K52" s="490"/>
      <c r="L52" s="490"/>
      <c r="M52" s="491"/>
      <c r="N52" s="491"/>
      <c r="O52" s="491"/>
      <c r="P52" s="491"/>
      <c r="Q52" s="490"/>
      <c r="R52" s="490"/>
      <c r="S52" s="490"/>
      <c r="T52" s="490"/>
      <c r="U52" s="490"/>
      <c r="V52" s="490"/>
      <c r="W52" s="490"/>
      <c r="X52" s="492"/>
      <c r="Y52" s="493" t="s">
        <v>44</v>
      </c>
      <c r="Z52" s="494"/>
      <c r="AA52" s="494"/>
      <c r="AB52" s="495"/>
      <c r="AC52" s="410" t="s">
        <v>10</v>
      </c>
      <c r="AD52" s="487"/>
      <c r="AE52" s="488"/>
      <c r="AF52" s="97"/>
      <c r="AG52" s="410" t="s">
        <v>11</v>
      </c>
      <c r="AH52" s="487"/>
      <c r="AI52" s="487"/>
      <c r="AJ52" s="488"/>
      <c r="AK52" s="118"/>
      <c r="AL52" s="410" t="s">
        <v>0</v>
      </c>
      <c r="AM52" s="487"/>
      <c r="AN52" s="488"/>
    </row>
    <row r="53" spans="1:40" ht="15.75" customHeight="1">
      <c r="A53" s="567"/>
      <c r="B53" s="568"/>
      <c r="C53" s="568"/>
      <c r="D53" s="568"/>
      <c r="E53" s="568"/>
      <c r="F53" s="568"/>
      <c r="G53" s="568"/>
      <c r="H53" s="568"/>
      <c r="I53" s="568"/>
      <c r="J53" s="568"/>
      <c r="K53" s="568"/>
      <c r="L53" s="568"/>
      <c r="M53" s="568"/>
      <c r="N53" s="568"/>
      <c r="O53" s="568"/>
      <c r="P53" s="568"/>
      <c r="Q53" s="568"/>
      <c r="R53" s="568"/>
      <c r="S53" s="568"/>
      <c r="T53" s="568"/>
      <c r="U53" s="568"/>
      <c r="V53" s="568"/>
      <c r="W53" s="568"/>
      <c r="X53" s="569"/>
      <c r="Y53" s="496"/>
      <c r="Z53" s="496"/>
      <c r="AA53" s="496"/>
      <c r="AB53" s="497"/>
      <c r="AC53" s="486"/>
      <c r="AD53" s="486"/>
      <c r="AE53" s="486"/>
      <c r="AF53" s="3"/>
      <c r="AG53" s="486"/>
      <c r="AH53" s="486"/>
      <c r="AI53" s="486"/>
      <c r="AJ53" s="486"/>
      <c r="AK53" s="119" t="s">
        <v>54</v>
      </c>
      <c r="AL53" s="403"/>
      <c r="AM53" s="403"/>
      <c r="AN53" s="403"/>
    </row>
    <row r="54" spans="1:40" ht="15.75" customHeight="1">
      <c r="A54" s="567"/>
      <c r="B54" s="568"/>
      <c r="C54" s="568"/>
      <c r="D54" s="568"/>
      <c r="E54" s="568"/>
      <c r="F54" s="568"/>
      <c r="G54" s="568"/>
      <c r="H54" s="568"/>
      <c r="I54" s="568"/>
      <c r="J54" s="568"/>
      <c r="K54" s="568"/>
      <c r="L54" s="568"/>
      <c r="M54" s="568"/>
      <c r="N54" s="568"/>
      <c r="O54" s="568"/>
      <c r="P54" s="568"/>
      <c r="Q54" s="568"/>
      <c r="R54" s="568"/>
      <c r="S54" s="568"/>
      <c r="T54" s="568"/>
      <c r="U54" s="568"/>
      <c r="V54" s="568"/>
      <c r="W54" s="568"/>
      <c r="X54" s="569"/>
      <c r="Y54" s="496"/>
      <c r="Z54" s="496"/>
      <c r="AA54" s="496"/>
      <c r="AB54" s="497"/>
      <c r="AC54" s="486"/>
      <c r="AD54" s="486"/>
      <c r="AE54" s="486"/>
      <c r="AF54" s="3"/>
      <c r="AG54" s="486"/>
      <c r="AH54" s="486"/>
      <c r="AI54" s="486"/>
      <c r="AJ54" s="486"/>
      <c r="AK54" s="120"/>
      <c r="AL54" s="558"/>
      <c r="AM54" s="559"/>
      <c r="AN54" s="559"/>
    </row>
    <row r="55" spans="1:40" ht="15.75" customHeight="1">
      <c r="A55" s="567"/>
      <c r="B55" s="568"/>
      <c r="C55" s="568"/>
      <c r="D55" s="568"/>
      <c r="E55" s="568"/>
      <c r="F55" s="568"/>
      <c r="G55" s="568"/>
      <c r="H55" s="568"/>
      <c r="I55" s="568"/>
      <c r="J55" s="568"/>
      <c r="K55" s="568"/>
      <c r="L55" s="568"/>
      <c r="M55" s="568"/>
      <c r="N55" s="568"/>
      <c r="O55" s="568"/>
      <c r="P55" s="568"/>
      <c r="Q55" s="568"/>
      <c r="R55" s="568"/>
      <c r="S55" s="568"/>
      <c r="T55" s="568"/>
      <c r="U55" s="568"/>
      <c r="V55" s="568"/>
      <c r="W55" s="568"/>
      <c r="X55" s="569"/>
      <c r="Y55" s="498"/>
      <c r="Z55" s="498"/>
      <c r="AA55" s="498"/>
      <c r="AB55" s="499"/>
      <c r="AC55" s="486"/>
      <c r="AD55" s="486"/>
      <c r="AE55" s="486"/>
      <c r="AF55" s="3"/>
      <c r="AG55" s="486"/>
      <c r="AH55" s="486"/>
      <c r="AI55" s="486"/>
      <c r="AJ55" s="486"/>
      <c r="AK55" s="120"/>
      <c r="AL55" s="558"/>
      <c r="AM55" s="559"/>
      <c r="AN55" s="559"/>
    </row>
    <row r="56" spans="1:40" ht="15.75" customHeight="1">
      <c r="A56" s="567"/>
      <c r="B56" s="568"/>
      <c r="C56" s="568"/>
      <c r="D56" s="568"/>
      <c r="E56" s="568"/>
      <c r="F56" s="568"/>
      <c r="G56" s="568"/>
      <c r="H56" s="568"/>
      <c r="I56" s="568"/>
      <c r="J56" s="568"/>
      <c r="K56" s="568"/>
      <c r="L56" s="568"/>
      <c r="M56" s="568"/>
      <c r="N56" s="568"/>
      <c r="O56" s="568"/>
      <c r="P56" s="568"/>
      <c r="Q56" s="568"/>
      <c r="R56" s="568"/>
      <c r="S56" s="568"/>
      <c r="T56" s="568"/>
      <c r="U56" s="568"/>
      <c r="V56" s="568"/>
      <c r="W56" s="568"/>
      <c r="X56" s="569"/>
      <c r="Y56" s="573" t="s">
        <v>12</v>
      </c>
      <c r="Z56" s="574"/>
      <c r="AA56" s="574"/>
      <c r="AB56" s="575"/>
      <c r="AC56" s="578">
        <f>IF(AND($AL$50&gt;0.01,$AL$51&lt;0.01),AC53,IF($AL$50&gt;0.01,"20102",""))</f>
      </c>
      <c r="AD56" s="578"/>
      <c r="AE56" s="578"/>
      <c r="AF56" s="98"/>
      <c r="AG56" s="430"/>
      <c r="AH56" s="430"/>
      <c r="AI56" s="430"/>
      <c r="AJ56" s="430"/>
      <c r="AK56" s="120"/>
      <c r="AL56" s="425">
        <f>IF(AND($AL$50&gt;0.01,$AL$51&lt;0.01),-AL53,IF($AL$50&gt;0.01,-$AL$50,""))</f>
      </c>
      <c r="AM56" s="426"/>
      <c r="AN56" s="426"/>
    </row>
    <row r="57" spans="1:40" ht="15.75" customHeight="1">
      <c r="A57" s="570"/>
      <c r="B57" s="571"/>
      <c r="C57" s="571"/>
      <c r="D57" s="571"/>
      <c r="E57" s="571"/>
      <c r="F57" s="571"/>
      <c r="G57" s="571"/>
      <c r="H57" s="571"/>
      <c r="I57" s="571"/>
      <c r="J57" s="571"/>
      <c r="K57" s="571"/>
      <c r="L57" s="571"/>
      <c r="M57" s="571"/>
      <c r="N57" s="571"/>
      <c r="O57" s="571"/>
      <c r="P57" s="571"/>
      <c r="Q57" s="571"/>
      <c r="R57" s="571"/>
      <c r="S57" s="571"/>
      <c r="T57" s="571"/>
      <c r="U57" s="571"/>
      <c r="V57" s="571"/>
      <c r="W57" s="571"/>
      <c r="X57" s="572"/>
      <c r="Y57" s="576"/>
      <c r="Z57" s="576"/>
      <c r="AA57" s="576"/>
      <c r="AB57" s="577"/>
      <c r="AC57" s="563" t="str">
        <f>IF(AND($AL$50&gt;0.01,$AL$51&lt;0.01,AL54+AL55&lt;&gt;0),+AC54," ")</f>
        <v> </v>
      </c>
      <c r="AD57" s="563"/>
      <c r="AE57" s="563"/>
      <c r="AF57" s="6"/>
      <c r="AG57" s="430"/>
      <c r="AH57" s="430"/>
      <c r="AI57" s="430"/>
      <c r="AJ57" s="430"/>
      <c r="AK57" s="121"/>
      <c r="AL57" s="425">
        <f>IF(AND($AL$50&gt;0.01,$AL$51&lt;0.01),-SUM(AL54:AN55),"")</f>
      </c>
      <c r="AM57" s="426"/>
      <c r="AN57" s="426"/>
    </row>
    <row r="58" spans="1:55" s="78" customFormat="1" ht="36.75" customHeight="1">
      <c r="A58" s="550" t="s">
        <v>68</v>
      </c>
      <c r="B58" s="550"/>
      <c r="C58" s="550"/>
      <c r="D58" s="550"/>
      <c r="E58" s="550"/>
      <c r="F58" s="550"/>
      <c r="G58" s="550"/>
      <c r="H58" s="550"/>
      <c r="I58" s="550"/>
      <c r="J58" s="550"/>
      <c r="K58" s="550"/>
      <c r="L58" s="550"/>
      <c r="M58" s="550"/>
      <c r="N58" s="550"/>
      <c r="O58" s="550"/>
      <c r="P58" s="550"/>
      <c r="Q58" s="550"/>
      <c r="R58" s="550"/>
      <c r="S58" s="550"/>
      <c r="T58" s="551"/>
      <c r="U58" s="551"/>
      <c r="V58" s="552"/>
      <c r="W58" s="131"/>
      <c r="X58" s="131"/>
      <c r="Y58" s="566" t="str">
        <f>"Expense Allocation / Advances Total "</f>
        <v>Expense Allocation / Advances Total </v>
      </c>
      <c r="Z58" s="566"/>
      <c r="AA58" s="566"/>
      <c r="AB58" s="566"/>
      <c r="AC58" s="566"/>
      <c r="AD58" s="566"/>
      <c r="AE58" s="566"/>
      <c r="AF58" s="566"/>
      <c r="AG58" s="566"/>
      <c r="AH58" s="566"/>
      <c r="AI58" s="566"/>
      <c r="AJ58" s="566"/>
      <c r="AK58" s="566"/>
      <c r="AL58" s="564">
        <f>SUM(AL53:AN57)</f>
        <v>0</v>
      </c>
      <c r="AM58" s="565"/>
      <c r="AN58" s="565"/>
      <c r="AX58" s="131"/>
      <c r="AZ58" s="131"/>
      <c r="BC58" s="131"/>
    </row>
    <row r="59" spans="1:55" s="78" customFormat="1" ht="35.25" customHeight="1">
      <c r="A59" s="541"/>
      <c r="B59" s="541"/>
      <c r="C59" s="541"/>
      <c r="D59" s="541"/>
      <c r="E59" s="541"/>
      <c r="F59" s="541"/>
      <c r="G59" s="541"/>
      <c r="H59" s="541"/>
      <c r="I59" s="541"/>
      <c r="J59" s="541"/>
      <c r="K59" s="541"/>
      <c r="L59" s="541"/>
      <c r="M59" s="541"/>
      <c r="N59" s="541"/>
      <c r="O59" s="541"/>
      <c r="P59" s="131"/>
      <c r="Q59" s="544"/>
      <c r="R59" s="545"/>
      <c r="S59" s="545"/>
      <c r="T59" s="545"/>
      <c r="U59" s="545"/>
      <c r="V59" s="131"/>
      <c r="W59" s="525"/>
      <c r="X59" s="525"/>
      <c r="Y59" s="525"/>
      <c r="Z59" s="525"/>
      <c r="AA59" s="525"/>
      <c r="AB59" s="525"/>
      <c r="AC59" s="525"/>
      <c r="AD59" s="525"/>
      <c r="AE59" s="525"/>
      <c r="AF59" s="525"/>
      <c r="AG59" s="525"/>
      <c r="AI59" s="131"/>
      <c r="AJ59" s="525"/>
      <c r="AK59" s="525"/>
      <c r="AL59" s="525"/>
      <c r="AM59" s="525"/>
      <c r="AN59" s="525"/>
      <c r="AX59" s="131"/>
      <c r="AZ59" s="131"/>
      <c r="BC59" s="131"/>
    </row>
    <row r="60" spans="1:40" ht="16.5" customHeight="1">
      <c r="A60" s="540" t="s">
        <v>15</v>
      </c>
      <c r="B60" s="540"/>
      <c r="C60" s="540"/>
      <c r="D60" s="540"/>
      <c r="E60" s="540"/>
      <c r="F60" s="540"/>
      <c r="G60" s="540"/>
      <c r="H60" s="540"/>
      <c r="I60" s="540"/>
      <c r="J60" s="540"/>
      <c r="K60" s="540"/>
      <c r="L60" s="540"/>
      <c r="M60" s="540"/>
      <c r="N60" s="540"/>
      <c r="O60" s="540"/>
      <c r="P60" s="12"/>
      <c r="Q60" s="514" t="s">
        <v>5</v>
      </c>
      <c r="R60" s="514"/>
      <c r="S60" s="514"/>
      <c r="T60" s="514"/>
      <c r="U60" s="514"/>
      <c r="V60" s="12"/>
      <c r="W60" s="540" t="s">
        <v>55</v>
      </c>
      <c r="X60" s="540"/>
      <c r="Y60" s="540"/>
      <c r="Z60" s="540"/>
      <c r="AA60" s="540"/>
      <c r="AB60" s="540"/>
      <c r="AC60" s="540"/>
      <c r="AD60" s="540"/>
      <c r="AE60" s="540"/>
      <c r="AF60" s="540"/>
      <c r="AG60" s="540"/>
      <c r="AI60" s="12"/>
      <c r="AJ60" s="581" t="s">
        <v>5</v>
      </c>
      <c r="AK60" s="581"/>
      <c r="AL60" s="581"/>
      <c r="AM60" s="581"/>
      <c r="AN60" s="581"/>
    </row>
    <row r="61" spans="1:40" ht="34.5" customHeight="1">
      <c r="A61" s="525"/>
      <c r="B61" s="525"/>
      <c r="C61" s="525"/>
      <c r="D61" s="525"/>
      <c r="E61" s="525"/>
      <c r="F61" s="525"/>
      <c r="G61" s="525"/>
      <c r="H61" s="525"/>
      <c r="I61" s="525"/>
      <c r="J61" s="525"/>
      <c r="K61" s="525"/>
      <c r="L61" s="525"/>
      <c r="M61" s="525"/>
      <c r="N61" s="525"/>
      <c r="O61" s="525"/>
      <c r="P61" s="525"/>
      <c r="Q61" s="525"/>
      <c r="R61" s="525"/>
      <c r="S61" s="525"/>
      <c r="T61" s="525"/>
      <c r="U61" s="525"/>
      <c r="V61" s="131"/>
      <c r="W61" s="213"/>
      <c r="X61" s="213"/>
      <c r="Y61" s="213"/>
      <c r="Z61" s="213"/>
      <c r="AA61" s="213"/>
      <c r="AB61" s="213"/>
      <c r="AC61" s="213"/>
      <c r="AD61" s="213"/>
      <c r="AE61" s="213"/>
      <c r="AF61" s="213"/>
      <c r="AG61" s="213"/>
      <c r="AH61" s="78"/>
      <c r="AI61" s="131"/>
      <c r="AJ61" s="525"/>
      <c r="AK61" s="525"/>
      <c r="AL61" s="525"/>
      <c r="AM61" s="525"/>
      <c r="AN61" s="525"/>
    </row>
    <row r="62" spans="1:40" ht="18.75" customHeight="1">
      <c r="A62" s="562" t="s">
        <v>37</v>
      </c>
      <c r="B62" s="562"/>
      <c r="C62" s="562"/>
      <c r="D62" s="562"/>
      <c r="E62" s="562"/>
      <c r="F62" s="562"/>
      <c r="G62" s="562"/>
      <c r="H62" s="562"/>
      <c r="I62" s="562"/>
      <c r="J62" s="562"/>
      <c r="K62" s="562"/>
      <c r="L62" s="562"/>
      <c r="M62" s="562"/>
      <c r="N62" s="562"/>
      <c r="O62" s="562"/>
      <c r="P62" s="562"/>
      <c r="Q62" s="562"/>
      <c r="R62" s="562"/>
      <c r="S62" s="562"/>
      <c r="T62" s="562"/>
      <c r="U62" s="562"/>
      <c r="V62" s="129"/>
      <c r="W62" s="585" t="s">
        <v>39</v>
      </c>
      <c r="X62" s="585"/>
      <c r="Y62" s="585"/>
      <c r="Z62" s="585"/>
      <c r="AA62" s="585"/>
      <c r="AB62" s="585"/>
      <c r="AC62" s="585"/>
      <c r="AD62" s="585"/>
      <c r="AE62" s="585"/>
      <c r="AF62" s="585"/>
      <c r="AG62" s="585"/>
      <c r="AH62" s="130"/>
      <c r="AI62" s="130"/>
      <c r="AJ62" s="581" t="s">
        <v>5</v>
      </c>
      <c r="AK62" s="581"/>
      <c r="AL62" s="581"/>
      <c r="AM62" s="581"/>
      <c r="AN62" s="581"/>
    </row>
    <row r="63" spans="1:40" ht="27" customHeight="1">
      <c r="A63" s="561"/>
      <c r="B63" s="561"/>
      <c r="C63" s="561"/>
      <c r="D63" s="561"/>
      <c r="E63" s="561"/>
      <c r="F63" s="561"/>
      <c r="G63" s="561"/>
      <c r="H63" s="561"/>
      <c r="I63" s="561"/>
      <c r="J63" s="561"/>
      <c r="K63" s="561"/>
      <c r="L63" s="561"/>
      <c r="M63" s="561"/>
      <c r="N63" s="561"/>
      <c r="O63" s="561"/>
      <c r="P63" s="561"/>
      <c r="Q63" s="561"/>
      <c r="R63" s="561"/>
      <c r="S63" s="561"/>
      <c r="T63" s="561"/>
      <c r="U63" s="561"/>
      <c r="V63" s="129"/>
      <c r="W63" s="586"/>
      <c r="X63" s="586"/>
      <c r="Y63" s="586"/>
      <c r="Z63" s="586"/>
      <c r="AA63" s="586"/>
      <c r="AB63" s="586"/>
      <c r="AC63" s="586"/>
      <c r="AD63" s="586"/>
      <c r="AE63" s="586"/>
      <c r="AF63" s="586"/>
      <c r="AG63" s="586"/>
      <c r="AH63" s="12"/>
      <c r="AI63" s="12"/>
      <c r="AJ63" s="12"/>
      <c r="AK63" s="12"/>
      <c r="AL63" s="130"/>
      <c r="AM63" s="130"/>
      <c r="AN63" s="130"/>
    </row>
    <row r="64" spans="1:40" ht="12" customHeight="1">
      <c r="A64" s="560" t="s">
        <v>16</v>
      </c>
      <c r="B64" s="560"/>
      <c r="C64" s="560"/>
      <c r="D64" s="560"/>
      <c r="E64" s="560"/>
      <c r="F64" s="560"/>
      <c r="G64" s="560"/>
      <c r="H64" s="560"/>
      <c r="I64" s="560"/>
      <c r="J64" s="560"/>
      <c r="K64" s="560"/>
      <c r="L64" s="560"/>
      <c r="M64" s="560"/>
      <c r="N64" s="560"/>
      <c r="O64" s="560"/>
      <c r="P64" s="560"/>
      <c r="Q64" s="560"/>
      <c r="R64" s="560"/>
      <c r="S64" s="560"/>
      <c r="T64" s="560"/>
      <c r="U64" s="560"/>
      <c r="V64" s="129"/>
      <c r="W64" s="12"/>
      <c r="X64" s="12"/>
      <c r="Y64" s="12"/>
      <c r="Z64" s="12"/>
      <c r="AA64" s="12"/>
      <c r="AB64" s="12"/>
      <c r="AC64" s="12"/>
      <c r="AD64" s="12"/>
      <c r="AE64" s="12"/>
      <c r="AF64" s="12"/>
      <c r="AG64" s="12"/>
      <c r="AH64" s="12"/>
      <c r="AI64" s="12"/>
      <c r="AJ64" s="12"/>
      <c r="AK64" s="12"/>
      <c r="AL64" s="130"/>
      <c r="AM64" s="130"/>
      <c r="AN64" s="130"/>
    </row>
    <row r="65" spans="1:40" ht="16.5" customHeight="1">
      <c r="A65" s="12"/>
      <c r="B65" s="12"/>
      <c r="C65" s="12"/>
      <c r="D65" s="12"/>
      <c r="E65" s="12"/>
      <c r="F65" s="12"/>
      <c r="G65" s="12"/>
      <c r="H65" s="12"/>
      <c r="I65" s="12"/>
      <c r="J65" s="12"/>
      <c r="K65" s="12"/>
      <c r="L65" s="12"/>
      <c r="M65" s="12"/>
      <c r="N65" s="12"/>
      <c r="O65" s="12"/>
      <c r="P65" s="12"/>
      <c r="Q65" s="12"/>
      <c r="R65" s="12"/>
      <c r="S65" s="12"/>
      <c r="T65" s="131"/>
      <c r="U65" s="129"/>
      <c r="V65" s="129"/>
      <c r="W65" s="129"/>
      <c r="X65" s="129"/>
      <c r="Y65" s="129"/>
      <c r="Z65" s="129"/>
      <c r="AA65" s="129"/>
      <c r="AB65" s="129"/>
      <c r="AC65" s="129"/>
      <c r="AD65" s="129"/>
      <c r="AE65" s="132"/>
      <c r="AF65" s="130"/>
      <c r="AG65" s="130"/>
      <c r="AH65" s="130"/>
      <c r="AI65" s="130"/>
      <c r="AJ65" s="130"/>
      <c r="AK65" s="130"/>
      <c r="AL65" s="130"/>
      <c r="AM65" s="130"/>
      <c r="AN65" s="130"/>
    </row>
    <row r="66" spans="1:40" ht="14.25" customHeight="1">
      <c r="A66" s="592" t="s">
        <v>17</v>
      </c>
      <c r="B66" s="593"/>
      <c r="C66" s="593"/>
      <c r="D66" s="593"/>
      <c r="E66" s="593"/>
      <c r="F66" s="593"/>
      <c r="G66" s="593"/>
      <c r="H66" s="593"/>
      <c r="I66" s="593"/>
      <c r="J66" s="593"/>
      <c r="K66" s="594"/>
      <c r="L66" s="515" t="s">
        <v>147</v>
      </c>
      <c r="M66" s="516"/>
      <c r="N66" s="516"/>
      <c r="O66" s="516"/>
      <c r="P66" s="516"/>
      <c r="Q66" s="516"/>
      <c r="R66" s="516"/>
      <c r="S66" s="516"/>
      <c r="T66" s="516"/>
      <c r="U66" s="516"/>
      <c r="V66" s="516"/>
      <c r="W66" s="516"/>
      <c r="X66" s="516"/>
      <c r="Y66" s="516"/>
      <c r="Z66" s="516"/>
      <c r="AA66" s="516"/>
      <c r="AB66" s="516"/>
      <c r="AC66" s="516"/>
      <c r="AD66" s="516"/>
      <c r="AE66" s="516"/>
      <c r="AF66" s="517"/>
      <c r="AG66" s="514" t="s">
        <v>18</v>
      </c>
      <c r="AH66" s="514"/>
      <c r="AI66" s="514"/>
      <c r="AJ66" s="514"/>
      <c r="AK66" s="514"/>
      <c r="AL66" s="514"/>
      <c r="AM66" s="514"/>
      <c r="AN66" s="475"/>
    </row>
    <row r="67" spans="1:40" ht="18.75" customHeight="1">
      <c r="A67" s="595"/>
      <c r="B67" s="596"/>
      <c r="C67" s="596"/>
      <c r="D67" s="596"/>
      <c r="E67" s="596"/>
      <c r="F67" s="596"/>
      <c r="G67" s="596"/>
      <c r="H67" s="596"/>
      <c r="I67" s="596"/>
      <c r="J67" s="596"/>
      <c r="K67" s="597"/>
      <c r="L67" s="518"/>
      <c r="M67" s="519"/>
      <c r="N67" s="519"/>
      <c r="O67" s="519"/>
      <c r="P67" s="519"/>
      <c r="Q67" s="519"/>
      <c r="R67" s="519"/>
      <c r="S67" s="519"/>
      <c r="T67" s="519"/>
      <c r="U67" s="519"/>
      <c r="V67" s="519"/>
      <c r="W67" s="519"/>
      <c r="X67" s="519"/>
      <c r="Y67" s="519"/>
      <c r="Z67" s="519"/>
      <c r="AA67" s="519"/>
      <c r="AB67" s="519"/>
      <c r="AC67" s="519"/>
      <c r="AD67" s="519"/>
      <c r="AE67" s="519"/>
      <c r="AF67" s="520"/>
      <c r="AG67" s="521"/>
      <c r="AH67" s="522"/>
      <c r="AI67" s="522"/>
      <c r="AJ67" s="522"/>
      <c r="AK67" s="522"/>
      <c r="AL67" s="522"/>
      <c r="AM67" s="522"/>
      <c r="AN67" s="523"/>
    </row>
    <row r="68" spans="1:40" ht="13.5" customHeight="1">
      <c r="A68" s="598"/>
      <c r="B68" s="599"/>
      <c r="C68" s="599"/>
      <c r="D68" s="599"/>
      <c r="E68" s="599"/>
      <c r="F68" s="599"/>
      <c r="G68" s="599"/>
      <c r="H68" s="599"/>
      <c r="I68" s="599"/>
      <c r="J68" s="599"/>
      <c r="K68" s="600"/>
      <c r="L68" s="588" t="s">
        <v>38</v>
      </c>
      <c r="M68" s="589"/>
      <c r="N68" s="589"/>
      <c r="O68" s="589"/>
      <c r="P68" s="589"/>
      <c r="Q68" s="589"/>
      <c r="R68" s="589"/>
      <c r="S68" s="589"/>
      <c r="T68" s="589"/>
      <c r="U68" s="589"/>
      <c r="V68" s="589"/>
      <c r="W68" s="589"/>
      <c r="X68" s="589"/>
      <c r="Y68" s="589"/>
      <c r="Z68" s="589"/>
      <c r="AA68" s="589"/>
      <c r="AB68" s="589"/>
      <c r="AC68" s="589"/>
      <c r="AD68" s="589"/>
      <c r="AE68" s="589"/>
      <c r="AF68" s="590"/>
      <c r="AG68" s="524"/>
      <c r="AH68" s="525"/>
      <c r="AI68" s="525"/>
      <c r="AJ68" s="525"/>
      <c r="AK68" s="525"/>
      <c r="AL68" s="525"/>
      <c r="AM68" s="525"/>
      <c r="AN68" s="526"/>
    </row>
    <row r="69" spans="1:40" ht="14.25">
      <c r="A69" s="79"/>
      <c r="B69" s="79"/>
      <c r="C69" s="79"/>
      <c r="D69" s="79"/>
      <c r="E69" s="79"/>
      <c r="F69" s="79"/>
      <c r="G69" s="79"/>
      <c r="H69" s="79"/>
      <c r="I69" s="79"/>
      <c r="J69" s="79"/>
      <c r="K69" s="79"/>
      <c r="L69" s="78"/>
      <c r="M69" s="78"/>
      <c r="N69" s="78"/>
      <c r="O69" s="78"/>
      <c r="P69" s="78"/>
      <c r="Q69" s="78"/>
      <c r="R69" s="78"/>
      <c r="S69" s="78"/>
      <c r="T69" s="78"/>
      <c r="U69" s="78"/>
      <c r="V69" s="78"/>
      <c r="W69" s="78"/>
      <c r="X69" s="78"/>
      <c r="Y69" s="78"/>
      <c r="Z69" s="78"/>
      <c r="AA69" s="78"/>
      <c r="AB69" s="78"/>
      <c r="AC69" s="78"/>
      <c r="AD69" s="78"/>
      <c r="AE69" s="78"/>
      <c r="AF69" s="78"/>
      <c r="AG69" s="80"/>
      <c r="AH69" s="80"/>
      <c r="AI69" s="80"/>
      <c r="AJ69" s="80"/>
      <c r="AK69" s="80"/>
      <c r="AL69" s="80"/>
      <c r="AM69" s="80"/>
      <c r="AN69" s="80"/>
    </row>
    <row r="70" spans="1:12" ht="15.75" customHeight="1">
      <c r="A70" s="591"/>
      <c r="B70" s="591"/>
      <c r="C70" s="591"/>
      <c r="D70" s="591"/>
      <c r="E70" s="591"/>
      <c r="F70" s="591"/>
      <c r="G70" s="591"/>
      <c r="H70" s="591"/>
      <c r="I70" s="591"/>
      <c r="J70" s="591"/>
      <c r="K70" s="591"/>
      <c r="L70" s="591"/>
    </row>
    <row r="71" spans="1:12" ht="15.75" customHeight="1">
      <c r="A71" s="591"/>
      <c r="B71" s="591"/>
      <c r="C71" s="591"/>
      <c r="D71" s="591"/>
      <c r="E71" s="591"/>
      <c r="F71" s="591"/>
      <c r="G71" s="591"/>
      <c r="H71" s="591"/>
      <c r="I71" s="591"/>
      <c r="J71" s="591"/>
      <c r="K71" s="591"/>
      <c r="L71" s="591"/>
    </row>
    <row r="72" spans="1:12" ht="15.75" customHeight="1">
      <c r="A72" s="591"/>
      <c r="B72" s="591"/>
      <c r="C72" s="591"/>
      <c r="D72" s="591"/>
      <c r="E72" s="591"/>
      <c r="F72" s="591"/>
      <c r="G72" s="591"/>
      <c r="H72" s="591"/>
      <c r="I72" s="591"/>
      <c r="J72" s="591"/>
      <c r="K72" s="591"/>
      <c r="L72" s="591"/>
    </row>
  </sheetData>
  <sheetProtection password="DE4F" sheet="1" selectLockedCells="1"/>
  <mergeCells count="400">
    <mergeCell ref="H15:L15"/>
    <mergeCell ref="S16:U16"/>
    <mergeCell ref="H18:I18"/>
    <mergeCell ref="AD6:AK6"/>
    <mergeCell ref="H3:AF3"/>
    <mergeCell ref="C19:L19"/>
    <mergeCell ref="M19:O19"/>
    <mergeCell ref="M16:O16"/>
    <mergeCell ref="N17:O17"/>
    <mergeCell ref="C18:G18"/>
    <mergeCell ref="M11:O11"/>
    <mergeCell ref="V15:X15"/>
    <mergeCell ref="V20:X20"/>
    <mergeCell ref="V19:X19"/>
    <mergeCell ref="V21:X21"/>
    <mergeCell ref="P20:R20"/>
    <mergeCell ref="W18:X18"/>
    <mergeCell ref="Q17:R17"/>
    <mergeCell ref="A67:K68"/>
    <mergeCell ref="S22:U22"/>
    <mergeCell ref="S24:U24"/>
    <mergeCell ref="M24:O24"/>
    <mergeCell ref="C38:L38"/>
    <mergeCell ref="M22:O22"/>
    <mergeCell ref="M27:O27"/>
    <mergeCell ref="M26:O26"/>
    <mergeCell ref="P24:R24"/>
    <mergeCell ref="C27:G27"/>
    <mergeCell ref="AB39:AD39"/>
    <mergeCell ref="S32:U32"/>
    <mergeCell ref="M38:O38"/>
    <mergeCell ref="A70:L72"/>
    <mergeCell ref="H27:L27"/>
    <mergeCell ref="P32:R32"/>
    <mergeCell ref="M32:O32"/>
    <mergeCell ref="S27:U27"/>
    <mergeCell ref="B30:G30"/>
    <mergeCell ref="Q18:R18"/>
    <mergeCell ref="P19:R19"/>
    <mergeCell ref="H24:L24"/>
    <mergeCell ref="L68:AF68"/>
    <mergeCell ref="AB26:AD26"/>
    <mergeCell ref="AB37:AD37"/>
    <mergeCell ref="M43:O43"/>
    <mergeCell ref="S29:U29"/>
    <mergeCell ref="V39:X39"/>
    <mergeCell ref="A66:K66"/>
    <mergeCell ref="Y39:AA39"/>
    <mergeCell ref="AJ62:AN62"/>
    <mergeCell ref="AJ59:AN59"/>
    <mergeCell ref="AJ60:AN60"/>
    <mergeCell ref="AJ61:AN61"/>
    <mergeCell ref="AL32:AN32"/>
    <mergeCell ref="AI42:AK42"/>
    <mergeCell ref="AL39:AN39"/>
    <mergeCell ref="W62:AG63"/>
    <mergeCell ref="W59:AG59"/>
    <mergeCell ref="AL34:AN34"/>
    <mergeCell ref="AI34:AK34"/>
    <mergeCell ref="AI33:AK33"/>
    <mergeCell ref="AF18:AG18"/>
    <mergeCell ref="Y16:AA16"/>
    <mergeCell ref="T18:U18"/>
    <mergeCell ref="T17:U17"/>
    <mergeCell ref="AI29:AK29"/>
    <mergeCell ref="AL21:AN21"/>
    <mergeCell ref="AL58:AN58"/>
    <mergeCell ref="Y58:AK58"/>
    <mergeCell ref="AL55:AN55"/>
    <mergeCell ref="A53:X57"/>
    <mergeCell ref="Y56:AB57"/>
    <mergeCell ref="AG57:AJ57"/>
    <mergeCell ref="AC56:AE56"/>
    <mergeCell ref="AC55:AE55"/>
    <mergeCell ref="S46:U46"/>
    <mergeCell ref="S48:U48"/>
    <mergeCell ref="AE42:AG42"/>
    <mergeCell ref="AB42:AD42"/>
    <mergeCell ref="AL47:AN47"/>
    <mergeCell ref="AB48:AD48"/>
    <mergeCell ref="AL43:AN43"/>
    <mergeCell ref="AE44:AG44"/>
    <mergeCell ref="AI48:AK48"/>
    <mergeCell ref="AE48:AG48"/>
    <mergeCell ref="A64:U64"/>
    <mergeCell ref="A60:O60"/>
    <mergeCell ref="A63:U63"/>
    <mergeCell ref="A61:U61"/>
    <mergeCell ref="A62:U62"/>
    <mergeCell ref="Q60:U60"/>
    <mergeCell ref="AC57:AE57"/>
    <mergeCell ref="AG55:AJ55"/>
    <mergeCell ref="A58:V58"/>
    <mergeCell ref="M48:O48"/>
    <mergeCell ref="V47:X47"/>
    <mergeCell ref="S11:U11"/>
    <mergeCell ref="H11:L11"/>
    <mergeCell ref="B39:L39"/>
    <mergeCell ref="S43:U43"/>
    <mergeCell ref="P46:R46"/>
    <mergeCell ref="C20:G20"/>
    <mergeCell ref="C22:G22"/>
    <mergeCell ref="W60:AG60"/>
    <mergeCell ref="A59:O59"/>
    <mergeCell ref="A44:G44"/>
    <mergeCell ref="Q59:U59"/>
    <mergeCell ref="B47:L47"/>
    <mergeCell ref="S42:U42"/>
    <mergeCell ref="M46:O46"/>
    <mergeCell ref="B46:L46"/>
    <mergeCell ref="N51:P51"/>
    <mergeCell ref="AB43:AD43"/>
    <mergeCell ref="B33:G33"/>
    <mergeCell ref="H32:L32"/>
    <mergeCell ref="AB10:AD10"/>
    <mergeCell ref="P13:R13"/>
    <mergeCell ref="H13:L13"/>
    <mergeCell ref="W17:X17"/>
    <mergeCell ref="P16:R16"/>
    <mergeCell ref="H16:L16"/>
    <mergeCell ref="S30:U30"/>
    <mergeCell ref="B32:G32"/>
    <mergeCell ref="Y13:AA13"/>
    <mergeCell ref="V13:X13"/>
    <mergeCell ref="AB11:AD11"/>
    <mergeCell ref="S26:U26"/>
    <mergeCell ref="Y26:AA26"/>
    <mergeCell ref="AB20:AD20"/>
    <mergeCell ref="AB19:AD19"/>
    <mergeCell ref="H20:L20"/>
    <mergeCell ref="H22:L22"/>
    <mergeCell ref="H21:L21"/>
    <mergeCell ref="S15:U15"/>
    <mergeCell ref="AI17:AK18"/>
    <mergeCell ref="S20:U20"/>
    <mergeCell ref="S19:U19"/>
    <mergeCell ref="M20:O20"/>
    <mergeCell ref="V16:X16"/>
    <mergeCell ref="N18:O18"/>
    <mergeCell ref="AE11:AG11"/>
    <mergeCell ref="AB12:AD12"/>
    <mergeCell ref="AF17:AG17"/>
    <mergeCell ref="AE12:AG12"/>
    <mergeCell ref="AE14:AG14"/>
    <mergeCell ref="AE15:AG15"/>
    <mergeCell ref="AE13:AG13"/>
    <mergeCell ref="AB16:AD16"/>
    <mergeCell ref="AE10:AG10"/>
    <mergeCell ref="M15:O15"/>
    <mergeCell ref="P15:R15"/>
    <mergeCell ref="Y11:AA11"/>
    <mergeCell ref="AB13:AD13"/>
    <mergeCell ref="Y10:AA10"/>
    <mergeCell ref="V12:X12"/>
    <mergeCell ref="Y12:AA12"/>
    <mergeCell ref="V10:X10"/>
    <mergeCell ref="P11:R11"/>
    <mergeCell ref="P39:R39"/>
    <mergeCell ref="P21:R21"/>
    <mergeCell ref="S21:U21"/>
    <mergeCell ref="P22:R22"/>
    <mergeCell ref="P30:R30"/>
    <mergeCell ref="AG66:AN66"/>
    <mergeCell ref="L66:AF67"/>
    <mergeCell ref="AG67:AN68"/>
    <mergeCell ref="M33:O33"/>
    <mergeCell ref="M29:O29"/>
    <mergeCell ref="AL24:AN24"/>
    <mergeCell ref="AB24:AD24"/>
    <mergeCell ref="AI24:AK24"/>
    <mergeCell ref="H25:L25"/>
    <mergeCell ref="P26:R26"/>
    <mergeCell ref="AE25:AG25"/>
    <mergeCell ref="AB25:AD25"/>
    <mergeCell ref="P25:R25"/>
    <mergeCell ref="M25:O25"/>
    <mergeCell ref="C37:L37"/>
    <mergeCell ref="H30:L30"/>
    <mergeCell ref="H33:L33"/>
    <mergeCell ref="AB22:AD22"/>
    <mergeCell ref="C25:G25"/>
    <mergeCell ref="P31:R31"/>
    <mergeCell ref="H29:L29"/>
    <mergeCell ref="H31:L31"/>
    <mergeCell ref="AL22:AN22"/>
    <mergeCell ref="AI20:AK20"/>
    <mergeCell ref="AI30:AK30"/>
    <mergeCell ref="AE30:AG30"/>
    <mergeCell ref="AL29:AN29"/>
    <mergeCell ref="AI26:AK26"/>
    <mergeCell ref="AE26:AG26"/>
    <mergeCell ref="AL26:AN26"/>
    <mergeCell ref="AL25:AN25"/>
    <mergeCell ref="AL27:AN27"/>
    <mergeCell ref="AE27:AG27"/>
    <mergeCell ref="Y30:AA30"/>
    <mergeCell ref="Y27:AA27"/>
    <mergeCell ref="V30:X30"/>
    <mergeCell ref="AI21:AK21"/>
    <mergeCell ref="AE22:AG22"/>
    <mergeCell ref="AE21:AG21"/>
    <mergeCell ref="AB27:AD27"/>
    <mergeCell ref="AI25:AK25"/>
    <mergeCell ref="V37:X37"/>
    <mergeCell ref="Y33:AA33"/>
    <mergeCell ref="AE20:AG20"/>
    <mergeCell ref="AB34:AD34"/>
    <mergeCell ref="V22:X22"/>
    <mergeCell ref="V26:X26"/>
    <mergeCell ref="V27:X27"/>
    <mergeCell ref="AE29:AG29"/>
    <mergeCell ref="Y21:AA21"/>
    <mergeCell ref="V25:X25"/>
    <mergeCell ref="AL5:AN5"/>
    <mergeCell ref="AI31:AK31"/>
    <mergeCell ref="R5:AC5"/>
    <mergeCell ref="P10:R10"/>
    <mergeCell ref="S10:U10"/>
    <mergeCell ref="V24:X24"/>
    <mergeCell ref="AB29:AD29"/>
    <mergeCell ref="AM6:AN6"/>
    <mergeCell ref="AL30:AN30"/>
    <mergeCell ref="AI27:AK27"/>
    <mergeCell ref="V48:X48"/>
    <mergeCell ref="A52:X52"/>
    <mergeCell ref="Y52:AB55"/>
    <mergeCell ref="AL51:AN51"/>
    <mergeCell ref="W51:AK51"/>
    <mergeCell ref="AG54:AJ54"/>
    <mergeCell ref="AG52:AJ52"/>
    <mergeCell ref="AC53:AE53"/>
    <mergeCell ref="AL54:AN54"/>
    <mergeCell ref="AL50:AN50"/>
    <mergeCell ref="AI19:AK19"/>
    <mergeCell ref="AI22:AK22"/>
    <mergeCell ref="AL53:AN53"/>
    <mergeCell ref="AL19:AN19"/>
    <mergeCell ref="AL20:AN20"/>
    <mergeCell ref="AE19:AG19"/>
    <mergeCell ref="AE24:AG24"/>
    <mergeCell ref="AE33:AG33"/>
    <mergeCell ref="AE34:AG34"/>
    <mergeCell ref="AG53:AJ53"/>
    <mergeCell ref="AB21:AD21"/>
    <mergeCell ref="AB30:AD30"/>
    <mergeCell ref="Y24:AA24"/>
    <mergeCell ref="Y22:AA22"/>
    <mergeCell ref="Y25:AA25"/>
    <mergeCell ref="AB32:AD32"/>
    <mergeCell ref="AB31:AD31"/>
    <mergeCell ref="Y29:AA29"/>
    <mergeCell ref="S37:U37"/>
    <mergeCell ref="AE32:AG32"/>
    <mergeCell ref="Y32:AA32"/>
    <mergeCell ref="M31:O31"/>
    <mergeCell ref="P33:R33"/>
    <mergeCell ref="S31:U31"/>
    <mergeCell ref="S33:U33"/>
    <mergeCell ref="AE31:AG31"/>
    <mergeCell ref="AE37:AG37"/>
    <mergeCell ref="AB33:AD33"/>
    <mergeCell ref="P6:Q6"/>
    <mergeCell ref="V11:X11"/>
    <mergeCell ref="A7:L7"/>
    <mergeCell ref="M30:O30"/>
    <mergeCell ref="S13:U13"/>
    <mergeCell ref="M12:O12"/>
    <mergeCell ref="P12:R12"/>
    <mergeCell ref="P29:R29"/>
    <mergeCell ref="P27:R27"/>
    <mergeCell ref="H26:L26"/>
    <mergeCell ref="S12:U12"/>
    <mergeCell ref="M13:O13"/>
    <mergeCell ref="K18:L18"/>
    <mergeCell ref="V29:X29"/>
    <mergeCell ref="A5:C6"/>
    <mergeCell ref="D5:O6"/>
    <mergeCell ref="R6:AC6"/>
    <mergeCell ref="AB15:AD15"/>
    <mergeCell ref="AD5:AK5"/>
    <mergeCell ref="P5:Q5"/>
    <mergeCell ref="A8:F8"/>
    <mergeCell ref="H14:L14"/>
    <mergeCell ref="A9:F9"/>
    <mergeCell ref="G8:L8"/>
    <mergeCell ref="G9:L9"/>
    <mergeCell ref="Y20:AA20"/>
    <mergeCell ref="A13:G13"/>
    <mergeCell ref="M10:O10"/>
    <mergeCell ref="Y19:AA19"/>
    <mergeCell ref="Z18:AA18"/>
    <mergeCell ref="AI32:AK32"/>
    <mergeCell ref="AI39:AK39"/>
    <mergeCell ref="AI43:AK43"/>
    <mergeCell ref="AB47:AD47"/>
    <mergeCell ref="AL31:AN31"/>
    <mergeCell ref="AL33:AN33"/>
    <mergeCell ref="AI35:AN35"/>
    <mergeCell ref="AB46:AD46"/>
    <mergeCell ref="AE38:AG38"/>
    <mergeCell ref="AB38:AD38"/>
    <mergeCell ref="AL57:AN57"/>
    <mergeCell ref="AL56:AN56"/>
    <mergeCell ref="AE39:AG39"/>
    <mergeCell ref="AL48:AN48"/>
    <mergeCell ref="AL49:AN49"/>
    <mergeCell ref="AG56:AJ56"/>
    <mergeCell ref="AE47:AG47"/>
    <mergeCell ref="AL52:AN52"/>
    <mergeCell ref="AC52:AE52"/>
    <mergeCell ref="AC54:AE54"/>
    <mergeCell ref="P47:R47"/>
    <mergeCell ref="Y38:AA38"/>
    <mergeCell ref="Y42:AA42"/>
    <mergeCell ref="V46:X46"/>
    <mergeCell ref="V44:X44"/>
    <mergeCell ref="S40:U40"/>
    <mergeCell ref="V43:X43"/>
    <mergeCell ref="P44:R44"/>
    <mergeCell ref="V42:X42"/>
    <mergeCell ref="P38:R38"/>
    <mergeCell ref="Y43:AA43"/>
    <mergeCell ref="AL46:AN46"/>
    <mergeCell ref="AI46:AK46"/>
    <mergeCell ref="AI47:AK47"/>
    <mergeCell ref="AE43:AG43"/>
    <mergeCell ref="AB44:AD44"/>
    <mergeCell ref="AL44:AN44"/>
    <mergeCell ref="AI44:AK44"/>
    <mergeCell ref="AE46:AG46"/>
    <mergeCell ref="M44:O44"/>
    <mergeCell ref="P43:R43"/>
    <mergeCell ref="Y48:AA48"/>
    <mergeCell ref="S47:U47"/>
    <mergeCell ref="P48:R48"/>
    <mergeCell ref="Y47:AA47"/>
    <mergeCell ref="S44:U44"/>
    <mergeCell ref="Y44:AA44"/>
    <mergeCell ref="M47:O47"/>
    <mergeCell ref="Y46:AA46"/>
    <mergeCell ref="M42:O42"/>
    <mergeCell ref="V32:X32"/>
    <mergeCell ref="V33:X33"/>
    <mergeCell ref="V38:X38"/>
    <mergeCell ref="M37:O37"/>
    <mergeCell ref="P37:R37"/>
    <mergeCell ref="M39:O39"/>
    <mergeCell ref="P42:R42"/>
    <mergeCell ref="P40:R40"/>
    <mergeCell ref="V40:X40"/>
    <mergeCell ref="P4:AC4"/>
    <mergeCell ref="C24:G24"/>
    <mergeCell ref="C26:G26"/>
    <mergeCell ref="B29:G29"/>
    <mergeCell ref="B31:G31"/>
    <mergeCell ref="M21:O21"/>
    <mergeCell ref="V31:X31"/>
    <mergeCell ref="AC17:AD17"/>
    <mergeCell ref="M8:AN9"/>
    <mergeCell ref="M7:AN7"/>
    <mergeCell ref="Z17:AA17"/>
    <mergeCell ref="B34:L34"/>
    <mergeCell ref="Y34:AA34"/>
    <mergeCell ref="V34:X34"/>
    <mergeCell ref="S34:U34"/>
    <mergeCell ref="P34:R34"/>
    <mergeCell ref="M34:O34"/>
    <mergeCell ref="C21:G21"/>
    <mergeCell ref="Y31:AA31"/>
    <mergeCell ref="S25:U25"/>
    <mergeCell ref="B40:L40"/>
    <mergeCell ref="Y37:AA37"/>
    <mergeCell ref="AL41:AN41"/>
    <mergeCell ref="AI41:AK41"/>
    <mergeCell ref="AE40:AG40"/>
    <mergeCell ref="AB40:AD40"/>
    <mergeCell ref="Y40:AA40"/>
    <mergeCell ref="AL40:AN40"/>
    <mergeCell ref="AI40:AK40"/>
    <mergeCell ref="S39:U39"/>
    <mergeCell ref="AE16:AG16"/>
    <mergeCell ref="A41:L41"/>
    <mergeCell ref="AE41:AG41"/>
    <mergeCell ref="AB41:AD41"/>
    <mergeCell ref="Y41:AA41"/>
    <mergeCell ref="V41:X41"/>
    <mergeCell ref="S41:U41"/>
    <mergeCell ref="P41:R41"/>
    <mergeCell ref="M41:O41"/>
    <mergeCell ref="M40:O40"/>
    <mergeCell ref="AC18:AD18"/>
    <mergeCell ref="S38:U38"/>
    <mergeCell ref="AL17:AN18"/>
    <mergeCell ref="M14:O14"/>
    <mergeCell ref="P14:R14"/>
    <mergeCell ref="S14:U14"/>
    <mergeCell ref="V14:X14"/>
    <mergeCell ref="Y14:AA14"/>
    <mergeCell ref="AB14:AD14"/>
    <mergeCell ref="Y15:AA15"/>
  </mergeCells>
  <conditionalFormatting sqref="AL58:AN58">
    <cfRule type="cellIs" priority="1" dxfId="1" operator="notEqual" stopIfTrue="1">
      <formula>$AL$51</formula>
    </cfRule>
  </conditionalFormatting>
  <dataValidations count="6">
    <dataValidation allowBlank="1" showErrorMessage="1" sqref="BC1:BC5 AL1:AN6 AG1:AK5 S39:S65536 AC26:AD31 A73:L65536 C10:C21 Q26:R31 AE10:AE28 P10:P28 AF11:AG20 Q11:R20 AC11:AD20 Z11:AA20 W11:X20 V10:V34 P30:P34 Y10:Y34 T11:U20 D23:L23 D28:L28 D26:G26 Q33:R33 N33:O33 AE29:AG29 AF26:AG28 B29:B34 C23:C28 W33:X33 A10:B28 N30:O31 A5:A8 AD4:AF5 P39:P65536 G5:I7 V39:V65536 L4 Y39:Y65536 N29:P29 T33:U33 AF30:AG31 T26:U31 W26:X31 Z26:AA31 AM51:AN65536 Z42:AA43 AC42:AD43 A52:A70 N11:O20 AB39:AB65536 E5:E7 BG1:BG7 J4:J7 BC7:BC8 J10:L18 D10:I11 D13:I18 D12:E12 G12:H12 AG56:AJ65536 N4:AC6 M39:M65536 AG48:AG52 N45:O65536 Z33:AA33 K5:M7 AK42:AK65536 N26:O28 N22:O24 AF22:AG24 AC22:AD24 Z22:AA24 W22:X24 T22:U24 Q22:R24 S10:S34 N42:O43 A30:A50 AJ36:AN38 BH1:IV65536 AF33:AG33 AC33:AD33 W42:X43 AE30:AE34 M10:M34 AB10:AB34 T42:U43 B35:AG38 BD1:BF65536 AO1:BB65536 BG9:BG65536 BC10:BC65536 AE39:AE65536 B42:L69 C39:L39 B39:B40 AJ42:AJ52 Q42:R43 AF39:AG39 AC39:AD39"/>
    <dataValidation allowBlank="1" showErrorMessage="1" sqref="Z39:AA39 W39:X39 T39:U39 Q39:R39 N39:O39 B1:D7 AJ39:AK39 AL39:AL65536 AM39:AN49 AF42:AG43 AF45:AG47 AC45:AD65536 Z45:AA65536 W45:X65536 T45:U65536 Q45:R65536 AF48:AF65536 F1:F7 A1:A2 H3 G1:G3 H1:AF2 E1:E2 AH10:AH52 AI13:AI52 AJ13:AK33 AL13:AN16 AL19:AN33 AL17 AI10:AN10"/>
    <dataValidation type="list" allowBlank="1" showErrorMessage="1" sqref="H20 H22:L22 H29:L31 I26:L27 H24:H27 I24:L24 H33:L33">
      <formula1>"PCard, PV, Self"</formula1>
    </dataValidation>
    <dataValidation type="list" allowBlank="1" showInputMessage="1" showErrorMessage="1" sqref="H32:L32 H21:L21">
      <formula1>"PCard, PV, Self"</formula1>
    </dataValidation>
    <dataValidation type="list" allowBlank="1" showErrorMessage="1" sqref="AG53:AJ55">
      <formula1>"N003,N005,N010,N011,N012,N013,N015,N017,N020,N030,N070,N075,N111,N112,N113,G005,G010"</formula1>
    </dataValidation>
    <dataValidation type="list" allowBlank="1" showDropDown="1" showErrorMessage="1" error="rhgao" sqref="BG8">
      <formula1>"OK"</formula1>
    </dataValidation>
  </dataValidations>
  <printOptions verticalCentered="1"/>
  <pageMargins left="0" right="0" top="0" bottom="0" header="0" footer="0"/>
  <pageSetup fitToHeight="1" fitToWidth="1" horizontalDpi="600" verticalDpi="600" orientation="portrait" scale="69"/>
  <headerFooter scaleWithDoc="0">
    <oddHeader>&amp;C 
                       &amp;R
</oddHeader>
    <oddFooter>&amp;C&amp;A&amp;R&amp;9Form updated: 12/2014</oddFooter>
  </headerFooter>
  <ignoredErrors>
    <ignoredError sqref="N47:O47 N46:O46" unlockedFormula="1"/>
  </ignoredError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AZ17" sqref="AZ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33</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73">
        <v>8</v>
      </c>
      <c r="N10" s="674"/>
      <c r="O10" s="674"/>
      <c r="P10" s="674">
        <v>9</v>
      </c>
      <c r="Q10" s="674"/>
      <c r="R10" s="674"/>
      <c r="S10" s="673">
        <v>10</v>
      </c>
      <c r="T10" s="674"/>
      <c r="U10" s="674"/>
      <c r="V10" s="674">
        <v>11</v>
      </c>
      <c r="W10" s="674"/>
      <c r="X10" s="674"/>
      <c r="Y10" s="673">
        <v>12</v>
      </c>
      <c r="Z10" s="674"/>
      <c r="AA10" s="674"/>
      <c r="AB10" s="674">
        <v>13</v>
      </c>
      <c r="AC10" s="674"/>
      <c r="AD10" s="674"/>
      <c r="AE10" s="673">
        <v>14</v>
      </c>
      <c r="AF10" s="674"/>
      <c r="AG10" s="674"/>
      <c r="AH10" s="258"/>
      <c r="AI10" s="258"/>
      <c r="AJ10" s="258"/>
      <c r="AK10" s="259"/>
      <c r="AL10" s="10" t="s">
        <v>24</v>
      </c>
    </row>
    <row r="11" spans="1:38" ht="12" customHeight="1">
      <c r="A11" s="85"/>
      <c r="B11" s="84"/>
      <c r="C11" s="84"/>
      <c r="D11" s="84"/>
      <c r="E11" s="84"/>
      <c r="F11" s="84"/>
      <c r="G11" s="84"/>
      <c r="H11" s="553" t="s">
        <v>48</v>
      </c>
      <c r="I11" s="553"/>
      <c r="J11" s="553"/>
      <c r="K11" s="553"/>
      <c r="L11" s="554"/>
      <c r="M11" s="641">
        <f>IF(M10&lt;='Per Diem Calc Tool'!$O$7+1,'Week 1'!AE11+1,"")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136"/>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137"/>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90" t="s">
        <v>47</v>
      </c>
      <c r="O16" s="390"/>
      <c r="P16" s="128" t="s">
        <v>46</v>
      </c>
      <c r="Q16" s="390" t="s">
        <v>47</v>
      </c>
      <c r="R16" s="390"/>
      <c r="S16" s="128" t="s">
        <v>46</v>
      </c>
      <c r="T16" s="390" t="s">
        <v>47</v>
      </c>
      <c r="U16" s="390"/>
      <c r="V16" s="128" t="s">
        <v>46</v>
      </c>
      <c r="W16" s="390" t="s">
        <v>47</v>
      </c>
      <c r="X16" s="390"/>
      <c r="Y16" s="128" t="s">
        <v>46</v>
      </c>
      <c r="Z16" s="390" t="s">
        <v>47</v>
      </c>
      <c r="AA16" s="390"/>
      <c r="AB16" s="128" t="s">
        <v>46</v>
      </c>
      <c r="AC16" s="390" t="s">
        <v>47</v>
      </c>
      <c r="AD16" s="390"/>
      <c r="AE16" s="128" t="s">
        <v>46</v>
      </c>
      <c r="AF16" s="390" t="s">
        <v>47</v>
      </c>
      <c r="AG16" s="390"/>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0"/>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527"/>
      <c r="I21" s="528"/>
      <c r="J21" s="528"/>
      <c r="K21" s="528"/>
      <c r="L21" s="529"/>
      <c r="M21" s="403"/>
      <c r="N21" s="403"/>
      <c r="O21" s="403"/>
      <c r="P21" s="403"/>
      <c r="Q21" s="403"/>
      <c r="R21" s="403"/>
      <c r="S21" s="403"/>
      <c r="T21" s="403"/>
      <c r="U21" s="403"/>
      <c r="V21" s="403"/>
      <c r="W21" s="403"/>
      <c r="X21" s="403"/>
      <c r="Y21" s="403"/>
      <c r="Z21" s="403"/>
      <c r="AA21" s="403"/>
      <c r="AB21" s="403"/>
      <c r="AC21" s="403"/>
      <c r="AD21" s="403"/>
      <c r="AE21" s="403"/>
      <c r="AF21" s="403"/>
      <c r="AG21" s="672"/>
      <c r="AH21" s="219"/>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188</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2"/>
      <c r="AI46" s="424">
        <f>-SUM(M46:AG46)</f>
        <v>0</v>
      </c>
      <c r="AJ46" s="424"/>
      <c r="AK46" s="424"/>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2"/>
      <c r="AI47" s="424">
        <f>-SUM(M47:AG47)</f>
        <v>0</v>
      </c>
      <c r="AJ47" s="424"/>
      <c r="AK47" s="424"/>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I41:AK41"/>
    <mergeCell ref="AI40:AK40"/>
    <mergeCell ref="M41:O41"/>
    <mergeCell ref="S41:U41"/>
    <mergeCell ref="AI33:AK33"/>
    <mergeCell ref="A34:AK34"/>
    <mergeCell ref="B33:L33"/>
    <mergeCell ref="AE33:AG33"/>
    <mergeCell ref="AB33:AD33"/>
    <mergeCell ref="Y33:AA33"/>
    <mergeCell ref="AI11:AK11"/>
    <mergeCell ref="A8:F8"/>
    <mergeCell ref="A9:F9"/>
    <mergeCell ref="G8:L8"/>
    <mergeCell ref="G9:L9"/>
    <mergeCell ref="M12:O12"/>
    <mergeCell ref="P12:R12"/>
    <mergeCell ref="M10:O10"/>
    <mergeCell ref="P11:R11"/>
    <mergeCell ref="M8:AK9"/>
    <mergeCell ref="AE10:AG10"/>
    <mergeCell ref="AB10:AD10"/>
    <mergeCell ref="Y10:AA10"/>
    <mergeCell ref="V10:X10"/>
    <mergeCell ref="S10:U10"/>
    <mergeCell ref="P10:R10"/>
    <mergeCell ref="AI26:AK26"/>
    <mergeCell ref="AE21:AG21"/>
    <mergeCell ref="AI31:AK31"/>
    <mergeCell ref="AE31:AG31"/>
    <mergeCell ref="AB31:AD31"/>
    <mergeCell ref="AI29:AK29"/>
    <mergeCell ref="AE25:AG25"/>
    <mergeCell ref="AE23:AG23"/>
    <mergeCell ref="AI30:AK30"/>
    <mergeCell ref="AI28:AK28"/>
    <mergeCell ref="AI21:AK21"/>
    <mergeCell ref="AI25:AK25"/>
    <mergeCell ref="AI23:AK23"/>
    <mergeCell ref="Y21:AA21"/>
    <mergeCell ref="AE20:AG20"/>
    <mergeCell ref="AI20:AK20"/>
    <mergeCell ref="Y20:AA20"/>
    <mergeCell ref="AI24:AK24"/>
    <mergeCell ref="AE24:AG24"/>
    <mergeCell ref="AB24:AD24"/>
    <mergeCell ref="B47:L47"/>
    <mergeCell ref="B46:L46"/>
    <mergeCell ref="A44:G44"/>
    <mergeCell ref="H44:L44"/>
    <mergeCell ref="C37:L37"/>
    <mergeCell ref="S47:U47"/>
    <mergeCell ref="M40:O40"/>
    <mergeCell ref="A41:L41"/>
    <mergeCell ref="Y39:AA39"/>
    <mergeCell ref="Y43:AA43"/>
    <mergeCell ref="S40:U40"/>
    <mergeCell ref="M32:O32"/>
    <mergeCell ref="H30:L30"/>
    <mergeCell ref="V38:X38"/>
    <mergeCell ref="C38:L38"/>
    <mergeCell ref="S43:U43"/>
    <mergeCell ref="V33:X33"/>
    <mergeCell ref="S33:U33"/>
    <mergeCell ref="S28:U28"/>
    <mergeCell ref="P46:R46"/>
    <mergeCell ref="M37:O37"/>
    <mergeCell ref="M38:O38"/>
    <mergeCell ref="V47:X47"/>
    <mergeCell ref="S39:U39"/>
    <mergeCell ref="V39:X39"/>
    <mergeCell ref="P33:R33"/>
    <mergeCell ref="M33:O33"/>
    <mergeCell ref="V24:X24"/>
    <mergeCell ref="S46:U46"/>
    <mergeCell ref="V46:X46"/>
    <mergeCell ref="Y46:AA46"/>
    <mergeCell ref="V43:X43"/>
    <mergeCell ref="S26:U26"/>
    <mergeCell ref="S32:U32"/>
    <mergeCell ref="S31:U31"/>
    <mergeCell ref="V37:X37"/>
    <mergeCell ref="S37:U37"/>
    <mergeCell ref="Q16:R16"/>
    <mergeCell ref="V18:X18"/>
    <mergeCell ref="P24:R24"/>
    <mergeCell ref="W17:X17"/>
    <mergeCell ref="T16:U16"/>
    <mergeCell ref="S20:U20"/>
    <mergeCell ref="V21:X21"/>
    <mergeCell ref="P21:R21"/>
    <mergeCell ref="V20:X20"/>
    <mergeCell ref="V23:X23"/>
    <mergeCell ref="H21:L21"/>
    <mergeCell ref="H28:L28"/>
    <mergeCell ref="P19:R19"/>
    <mergeCell ref="P23:R23"/>
    <mergeCell ref="M19:O19"/>
    <mergeCell ref="H20:L20"/>
    <mergeCell ref="M24:O24"/>
    <mergeCell ref="H26:L26"/>
    <mergeCell ref="M21:O21"/>
    <mergeCell ref="H25:L25"/>
    <mergeCell ref="M25:O25"/>
    <mergeCell ref="P32:R32"/>
    <mergeCell ref="P31:R31"/>
    <mergeCell ref="Y32:AA32"/>
    <mergeCell ref="AB26:AD26"/>
    <mergeCell ref="AB25:AD25"/>
    <mergeCell ref="M31:O31"/>
    <mergeCell ref="S29:U29"/>
    <mergeCell ref="V29:X29"/>
    <mergeCell ref="V25:X25"/>
    <mergeCell ref="AB37:AD37"/>
    <mergeCell ref="Y30:AA30"/>
    <mergeCell ref="AB19:AD19"/>
    <mergeCell ref="S30:U30"/>
    <mergeCell ref="V30:X30"/>
    <mergeCell ref="Y29:AA29"/>
    <mergeCell ref="Y31:AA31"/>
    <mergeCell ref="Y37:AA37"/>
    <mergeCell ref="S24:U24"/>
    <mergeCell ref="Y23:AA23"/>
    <mergeCell ref="AE30:AG30"/>
    <mergeCell ref="V28:X28"/>
    <mergeCell ref="V31:X31"/>
    <mergeCell ref="AE29:AG29"/>
    <mergeCell ref="AB32:AD32"/>
    <mergeCell ref="AE32:AG32"/>
    <mergeCell ref="AB29:AD29"/>
    <mergeCell ref="V32:X32"/>
    <mergeCell ref="AE28:AG28"/>
    <mergeCell ref="H3:AD3"/>
    <mergeCell ref="A4:AK4"/>
    <mergeCell ref="V14:X14"/>
    <mergeCell ref="Y14:AA14"/>
    <mergeCell ref="H13:L13"/>
    <mergeCell ref="AE37:AG37"/>
    <mergeCell ref="V26:X26"/>
    <mergeCell ref="H14:L14"/>
    <mergeCell ref="AB13:AD13"/>
    <mergeCell ref="S11:U11"/>
    <mergeCell ref="M13:O13"/>
    <mergeCell ref="AB11:AD11"/>
    <mergeCell ref="Y11:AA11"/>
    <mergeCell ref="V13:X13"/>
    <mergeCell ref="P13:R13"/>
    <mergeCell ref="AE13:AG13"/>
    <mergeCell ref="Y13:AA13"/>
    <mergeCell ref="S12:U12"/>
    <mergeCell ref="V12:X12"/>
    <mergeCell ref="Y12:AA12"/>
    <mergeCell ref="AI18:AK18"/>
    <mergeCell ref="AF17:AG17"/>
    <mergeCell ref="H15:L15"/>
    <mergeCell ref="M11:O11"/>
    <mergeCell ref="AE18:AG18"/>
    <mergeCell ref="AE14:AG14"/>
    <mergeCell ref="AE11:AG11"/>
    <mergeCell ref="H11:L11"/>
    <mergeCell ref="M15:O15"/>
    <mergeCell ref="P18:R18"/>
    <mergeCell ref="AI19:AK19"/>
    <mergeCell ref="AI17:AK17"/>
    <mergeCell ref="Y28:AA28"/>
    <mergeCell ref="AB28:AD28"/>
    <mergeCell ref="A13:G13"/>
    <mergeCell ref="P15:R15"/>
    <mergeCell ref="B28:G28"/>
    <mergeCell ref="P26:R26"/>
    <mergeCell ref="P25:R25"/>
    <mergeCell ref="T17:U17"/>
    <mergeCell ref="AE38:AG38"/>
    <mergeCell ref="Y41:AA41"/>
    <mergeCell ref="AB38:AD38"/>
    <mergeCell ref="Y38:AA38"/>
    <mergeCell ref="S38:U38"/>
    <mergeCell ref="Y40:AA40"/>
    <mergeCell ref="AB41:AD41"/>
    <mergeCell ref="AE40:AG40"/>
    <mergeCell ref="AB40:AD40"/>
    <mergeCell ref="V41:X41"/>
    <mergeCell ref="N16:O16"/>
    <mergeCell ref="P20:R20"/>
    <mergeCell ref="M14:O14"/>
    <mergeCell ref="N17:O17"/>
    <mergeCell ref="P14:R14"/>
    <mergeCell ref="S18:U18"/>
    <mergeCell ref="S14:U14"/>
    <mergeCell ref="S15:U15"/>
    <mergeCell ref="M18:O18"/>
    <mergeCell ref="Q17:R17"/>
    <mergeCell ref="AE19:AG19"/>
    <mergeCell ref="Y24:AA24"/>
    <mergeCell ref="Y25:AA25"/>
    <mergeCell ref="Y26:AA26"/>
    <mergeCell ref="AE26:AG26"/>
    <mergeCell ref="Y19:AA19"/>
    <mergeCell ref="AB23:AD23"/>
    <mergeCell ref="V19:X19"/>
    <mergeCell ref="AB21:AD21"/>
    <mergeCell ref="P29:R29"/>
    <mergeCell ref="H24:L24"/>
    <mergeCell ref="S21:U21"/>
    <mergeCell ref="S25:U25"/>
    <mergeCell ref="S23:U23"/>
    <mergeCell ref="M23:O23"/>
    <mergeCell ref="M20:O20"/>
    <mergeCell ref="AB20:AD20"/>
    <mergeCell ref="H29:L29"/>
    <mergeCell ref="M28:O28"/>
    <mergeCell ref="P38:R38"/>
    <mergeCell ref="H32:L32"/>
    <mergeCell ref="M29:O29"/>
    <mergeCell ref="P37:R37"/>
    <mergeCell ref="P30:R30"/>
    <mergeCell ref="P28:R28"/>
    <mergeCell ref="H31:L31"/>
    <mergeCell ref="M30:O30"/>
    <mergeCell ref="M26:O26"/>
    <mergeCell ref="A49:AK49"/>
    <mergeCell ref="M39:O39"/>
    <mergeCell ref="AE43:AG43"/>
    <mergeCell ref="AE41:AG41"/>
    <mergeCell ref="M43:O43"/>
    <mergeCell ref="Y42:AA42"/>
    <mergeCell ref="M46:O46"/>
    <mergeCell ref="V48:X48"/>
    <mergeCell ref="M48:O48"/>
    <mergeCell ref="P48:R48"/>
    <mergeCell ref="P39:R39"/>
    <mergeCell ref="M42:O42"/>
    <mergeCell ref="P42:R42"/>
    <mergeCell ref="B39:L39"/>
    <mergeCell ref="P40:R40"/>
    <mergeCell ref="M44:AG44"/>
    <mergeCell ref="S42:U42"/>
    <mergeCell ref="V42:X42"/>
    <mergeCell ref="V40:X40"/>
    <mergeCell ref="AI39:AK39"/>
    <mergeCell ref="AB39:AD39"/>
    <mergeCell ref="AE39:AG39"/>
    <mergeCell ref="P41:R41"/>
    <mergeCell ref="B40:L40"/>
    <mergeCell ref="P47:R47"/>
    <mergeCell ref="P43:R43"/>
    <mergeCell ref="M47:O47"/>
    <mergeCell ref="AE47:AG47"/>
    <mergeCell ref="AB46:AD46"/>
    <mergeCell ref="AB47:AD47"/>
    <mergeCell ref="AI46:AK46"/>
    <mergeCell ref="AI47:AK47"/>
    <mergeCell ref="Y48:AA48"/>
    <mergeCell ref="AI44:AK44"/>
    <mergeCell ref="AB42:AD42"/>
    <mergeCell ref="AI43:AK43"/>
    <mergeCell ref="AB43:AD43"/>
    <mergeCell ref="Y47:AA47"/>
    <mergeCell ref="S48:U48"/>
    <mergeCell ref="AC16:AD16"/>
    <mergeCell ref="AF16:AG16"/>
    <mergeCell ref="AI42:AK42"/>
    <mergeCell ref="AI48:AK48"/>
    <mergeCell ref="AB30:AD30"/>
    <mergeCell ref="AE42:AG42"/>
    <mergeCell ref="AE46:AG46"/>
    <mergeCell ref="AI32:AK32"/>
    <mergeCell ref="AB48:AD48"/>
    <mergeCell ref="C24:G24"/>
    <mergeCell ref="AB14:AD14"/>
    <mergeCell ref="V11:X11"/>
    <mergeCell ref="AB12:AD12"/>
    <mergeCell ref="AE12:AG12"/>
    <mergeCell ref="A50:AK51"/>
    <mergeCell ref="C17:G17"/>
    <mergeCell ref="K17:L17"/>
    <mergeCell ref="AE48:AG48"/>
    <mergeCell ref="S19:U19"/>
    <mergeCell ref="AJ6:AK6"/>
    <mergeCell ref="B32:G32"/>
    <mergeCell ref="B31:G31"/>
    <mergeCell ref="B29:G29"/>
    <mergeCell ref="C20:G20"/>
    <mergeCell ref="C21:G21"/>
    <mergeCell ref="C26:G26"/>
    <mergeCell ref="C25:G25"/>
    <mergeCell ref="C23:G23"/>
    <mergeCell ref="B30:G30"/>
    <mergeCell ref="Y15:AA15"/>
    <mergeCell ref="S13:U13"/>
    <mergeCell ref="AE15:AG15"/>
    <mergeCell ref="AB15:AD15"/>
    <mergeCell ref="V15:X15"/>
    <mergeCell ref="AB18:AD18"/>
    <mergeCell ref="AC17:AD17"/>
    <mergeCell ref="W16:X16"/>
    <mergeCell ref="AO7:AS7"/>
    <mergeCell ref="AI5:AK5"/>
    <mergeCell ref="AB5:AG5"/>
    <mergeCell ref="AB6:AG6"/>
    <mergeCell ref="M7:AK7"/>
    <mergeCell ref="D5:O6"/>
    <mergeCell ref="A7:L7"/>
    <mergeCell ref="R6:AA6"/>
    <mergeCell ref="AL5:AP5"/>
    <mergeCell ref="R5:AA5"/>
    <mergeCell ref="A5:C6"/>
    <mergeCell ref="Z16:AA16"/>
    <mergeCell ref="Z17:AA17"/>
    <mergeCell ref="Y18:AA18"/>
    <mergeCell ref="C19:G19"/>
    <mergeCell ref="H23:L23"/>
    <mergeCell ref="H19:L19"/>
    <mergeCell ref="H17:I17"/>
    <mergeCell ref="P5:Q5"/>
    <mergeCell ref="P6:Q6"/>
  </mergeCells>
  <dataValidations count="2">
    <dataValidation allowBlank="1" showErrorMessage="1" sqref="T32:U32 C19:G19 C22:C27 C20 Q32:R32 N32:O32 AJ22:AK32 AF11:AG11 AC11:AD11 Z11:AA11 W11:X11 T11:U11 Q11:R11 N11:O11 N13:O19 P10:P33 AB10:AB33 AE10:AE33 S10:S33 AF13:AG19 D22:L22 V10:V33 D27:L27 Q1:Q4 H10:L18 Q13:R19 M1:M8 N25:O30 AJ10:AK20 AC13:AD19 Z13:AA19 W13:X19 T13:U19 Q25:R30 T25:U30 W25:X30 Z25:AA30 AC25:AD30 D25:G25 AF25:AG30 C10:F18 Y10:Y33 A1:A27 B10:B33 B1:F7 G1:G18 H1:L7 N1:P6 R1:AK6 M10:M33 AF21:AG23 AC21:AD23 Z21:AA23 W21:X23 T21:U23 Q21:R23 N21:O23 AH10:AI33 AL1:IV65536 AF32:AG32 AC32:AD32 Z32:AA32 W32:X32 A29:A65536 N42:O65536 C35:L39 B42:L65536 AF35:AG39 AC35:AD39 Z35:AA39 W35:X39 T35:U39 Q35:R39 M35:M65536 AJ42:AK65536 N35:O39 B35:B40 AH35:AI65536 AJ35:AK39 AF42:AG65536 Q42:R65536 T42:U65536 W42:X65536 Z42:AA65536 AC42:AD65536 AE35:AE65536 AB35:AB65536 Y35:Y65536 V35:V65536 S35:S65536 P35:P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1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Q17" sqref="Q17:R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34</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451">
        <v>15</v>
      </c>
      <c r="N10" s="452"/>
      <c r="O10" s="452"/>
      <c r="P10" s="451">
        <v>16</v>
      </c>
      <c r="Q10" s="452"/>
      <c r="R10" s="452"/>
      <c r="S10" s="451">
        <v>17</v>
      </c>
      <c r="T10" s="452"/>
      <c r="U10" s="452"/>
      <c r="V10" s="451">
        <v>18</v>
      </c>
      <c r="W10" s="452"/>
      <c r="X10" s="452"/>
      <c r="Y10" s="451">
        <v>19</v>
      </c>
      <c r="Z10" s="452"/>
      <c r="AA10" s="452"/>
      <c r="AB10" s="451">
        <v>20</v>
      </c>
      <c r="AC10" s="452"/>
      <c r="AD10" s="452"/>
      <c r="AE10" s="451">
        <v>21</v>
      </c>
      <c r="AF10" s="452"/>
      <c r="AG10" s="452"/>
      <c r="AH10" s="56"/>
      <c r="AI10" s="56"/>
      <c r="AJ10" s="56"/>
      <c r="AK10" s="57"/>
      <c r="AL10" s="10" t="s">
        <v>24</v>
      </c>
    </row>
    <row r="11" spans="1:38" ht="12" customHeight="1">
      <c r="A11" s="85"/>
      <c r="B11" s="84"/>
      <c r="C11" s="84"/>
      <c r="D11" s="84"/>
      <c r="E11" s="84"/>
      <c r="F11" s="84"/>
      <c r="G11" s="84"/>
      <c r="H11" s="553" t="s">
        <v>48</v>
      </c>
      <c r="I11" s="553"/>
      <c r="J11" s="553"/>
      <c r="K11" s="553"/>
      <c r="L11" s="554"/>
      <c r="M11" s="641">
        <f>IF(M10&lt;='Per Diem Calc Tool'!$O$7+1,'Week 2'!AE11+1,"")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136"/>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137"/>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90" t="s">
        <v>47</v>
      </c>
      <c r="O16" s="390"/>
      <c r="P16" s="128" t="s">
        <v>46</v>
      </c>
      <c r="Q16" s="390" t="s">
        <v>47</v>
      </c>
      <c r="R16" s="390"/>
      <c r="S16" s="128" t="s">
        <v>46</v>
      </c>
      <c r="T16" s="390" t="s">
        <v>47</v>
      </c>
      <c r="U16" s="390"/>
      <c r="V16" s="128" t="s">
        <v>46</v>
      </c>
      <c r="W16" s="390" t="s">
        <v>47</v>
      </c>
      <c r="X16" s="390"/>
      <c r="Y16" s="128" t="s">
        <v>46</v>
      </c>
      <c r="Z16" s="390" t="s">
        <v>47</v>
      </c>
      <c r="AA16" s="390"/>
      <c r="AB16" s="128" t="s">
        <v>46</v>
      </c>
      <c r="AC16" s="390" t="s">
        <v>47</v>
      </c>
      <c r="AD16" s="390"/>
      <c r="AE16" s="128" t="s">
        <v>46</v>
      </c>
      <c r="AF16" s="390" t="s">
        <v>47</v>
      </c>
      <c r="AG16" s="390"/>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0"/>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527"/>
      <c r="I21" s="528"/>
      <c r="J21" s="528"/>
      <c r="K21" s="528"/>
      <c r="L21" s="529"/>
      <c r="M21" s="403"/>
      <c r="N21" s="403"/>
      <c r="O21" s="403"/>
      <c r="P21" s="403"/>
      <c r="Q21" s="403"/>
      <c r="R21" s="403"/>
      <c r="S21" s="403"/>
      <c r="T21" s="403"/>
      <c r="U21" s="403"/>
      <c r="V21" s="403"/>
      <c r="W21" s="403"/>
      <c r="X21" s="403"/>
      <c r="Y21" s="403"/>
      <c r="Z21" s="403"/>
      <c r="AA21" s="403"/>
      <c r="AB21" s="403"/>
      <c r="AC21" s="403"/>
      <c r="AD21" s="403"/>
      <c r="AE21" s="403"/>
      <c r="AF21" s="403"/>
      <c r="AG21" s="672"/>
      <c r="AH21" s="219"/>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50"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L35" s="12"/>
      <c r="AM35" s="12"/>
      <c r="AN35" s="12"/>
      <c r="AO35" s="261"/>
      <c r="AP35" s="262" t="s">
        <v>60</v>
      </c>
      <c r="AQ35" s="262" t="s">
        <v>61</v>
      </c>
      <c r="AR35" s="262" t="s">
        <v>62</v>
      </c>
      <c r="AS35" s="262" t="s">
        <v>63</v>
      </c>
      <c r="AT35" s="262" t="s">
        <v>64</v>
      </c>
      <c r="AU35" s="262" t="s">
        <v>65</v>
      </c>
      <c r="AV35" s="262" t="s">
        <v>66</v>
      </c>
      <c r="AW35" s="12"/>
      <c r="AX35" s="12"/>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188</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2"/>
      <c r="AI46" s="424">
        <f>-SUM(M46:AG46)</f>
        <v>0</v>
      </c>
      <c r="AJ46" s="424"/>
      <c r="AK46" s="424"/>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2"/>
      <c r="AI47" s="424">
        <f>-SUM(M47:AG47)</f>
        <v>0</v>
      </c>
      <c r="AJ47" s="424"/>
      <c r="AK47" s="424"/>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49:AK49"/>
    <mergeCell ref="A50:AK51"/>
    <mergeCell ref="AE47:AG47"/>
    <mergeCell ref="AI47:AK47"/>
    <mergeCell ref="M48:O48"/>
    <mergeCell ref="P48:R48"/>
    <mergeCell ref="S48:U48"/>
    <mergeCell ref="V48:X48"/>
    <mergeCell ref="Y48:AA48"/>
    <mergeCell ref="AB48:AD48"/>
    <mergeCell ref="AE48:AG48"/>
    <mergeCell ref="AI48:AK48"/>
    <mergeCell ref="AB46:AD46"/>
    <mergeCell ref="AE46:AG46"/>
    <mergeCell ref="AI46:AK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E43:AG43"/>
    <mergeCell ref="AI43:AK43"/>
    <mergeCell ref="A44:G44"/>
    <mergeCell ref="H44:L44"/>
    <mergeCell ref="M44:AG44"/>
    <mergeCell ref="AI44:AK44"/>
    <mergeCell ref="M43:O43"/>
    <mergeCell ref="P43:R43"/>
    <mergeCell ref="S43:U43"/>
    <mergeCell ref="V43:X43"/>
    <mergeCell ref="Y43:AA43"/>
    <mergeCell ref="AB43:AD43"/>
    <mergeCell ref="AI41:AK41"/>
    <mergeCell ref="M42:O42"/>
    <mergeCell ref="P42:R42"/>
    <mergeCell ref="S42:U42"/>
    <mergeCell ref="V42:X42"/>
    <mergeCell ref="Y42:AA42"/>
    <mergeCell ref="AB42:AD42"/>
    <mergeCell ref="AE42:AG42"/>
    <mergeCell ref="AI42:AK42"/>
    <mergeCell ref="AE40:AG40"/>
    <mergeCell ref="AI40:AK40"/>
    <mergeCell ref="A41:L41"/>
    <mergeCell ref="M41:O41"/>
    <mergeCell ref="P41:R41"/>
    <mergeCell ref="S41:U41"/>
    <mergeCell ref="V41:X41"/>
    <mergeCell ref="Y41:AA41"/>
    <mergeCell ref="AB41:AD41"/>
    <mergeCell ref="AE41:AG41"/>
    <mergeCell ref="AB39:AD39"/>
    <mergeCell ref="AE39:AG39"/>
    <mergeCell ref="AI39:AK39"/>
    <mergeCell ref="B40:L40"/>
    <mergeCell ref="M40:O40"/>
    <mergeCell ref="P40:R40"/>
    <mergeCell ref="S40:U40"/>
    <mergeCell ref="V40:X40"/>
    <mergeCell ref="Y40:AA40"/>
    <mergeCell ref="AB40:AD40"/>
    <mergeCell ref="B39:L39"/>
    <mergeCell ref="M39:O39"/>
    <mergeCell ref="P39:R39"/>
    <mergeCell ref="S39:U39"/>
    <mergeCell ref="V39:X39"/>
    <mergeCell ref="Y39:AA39"/>
    <mergeCell ref="AB37:AD37"/>
    <mergeCell ref="AE37:AG37"/>
    <mergeCell ref="C38:L38"/>
    <mergeCell ref="M38:O38"/>
    <mergeCell ref="P38:R38"/>
    <mergeCell ref="S38:U38"/>
    <mergeCell ref="V38:X38"/>
    <mergeCell ref="Y38:AA38"/>
    <mergeCell ref="AB38:AD38"/>
    <mergeCell ref="AE38:AG38"/>
    <mergeCell ref="AB33:AD33"/>
    <mergeCell ref="AE33:AG33"/>
    <mergeCell ref="AI33:AK33"/>
    <mergeCell ref="A34:AK34"/>
    <mergeCell ref="C37:L37"/>
    <mergeCell ref="M37:O37"/>
    <mergeCell ref="P37:R37"/>
    <mergeCell ref="S37:U37"/>
    <mergeCell ref="V37:X37"/>
    <mergeCell ref="Y37:AA37"/>
    <mergeCell ref="Y32:AA32"/>
    <mergeCell ref="AB32:AD32"/>
    <mergeCell ref="AE32:AG32"/>
    <mergeCell ref="AI32:AK32"/>
    <mergeCell ref="B33:L33"/>
    <mergeCell ref="M33:O33"/>
    <mergeCell ref="P33:R33"/>
    <mergeCell ref="S33:U33"/>
    <mergeCell ref="V33:X33"/>
    <mergeCell ref="Y33:AA33"/>
    <mergeCell ref="Y31:AA31"/>
    <mergeCell ref="AB31:AD31"/>
    <mergeCell ref="AE31:AG31"/>
    <mergeCell ref="AI31:AK31"/>
    <mergeCell ref="B32:G32"/>
    <mergeCell ref="H32:L32"/>
    <mergeCell ref="M32:O32"/>
    <mergeCell ref="P32:R32"/>
    <mergeCell ref="S32:U32"/>
    <mergeCell ref="V32:X32"/>
    <mergeCell ref="Y30:AA30"/>
    <mergeCell ref="AB30:AD30"/>
    <mergeCell ref="AE30:AG30"/>
    <mergeCell ref="AI30:AK30"/>
    <mergeCell ref="B31:G31"/>
    <mergeCell ref="H31:L31"/>
    <mergeCell ref="M31:O31"/>
    <mergeCell ref="P31:R31"/>
    <mergeCell ref="S31:U31"/>
    <mergeCell ref="V31:X31"/>
    <mergeCell ref="Y29:AA29"/>
    <mergeCell ref="AB29:AD29"/>
    <mergeCell ref="AE29:AG29"/>
    <mergeCell ref="AI29:AK29"/>
    <mergeCell ref="B30:G30"/>
    <mergeCell ref="H30:L30"/>
    <mergeCell ref="M30:O30"/>
    <mergeCell ref="P30:R30"/>
    <mergeCell ref="S30:U30"/>
    <mergeCell ref="V30:X30"/>
    <mergeCell ref="Y28:AA28"/>
    <mergeCell ref="AB28:AD28"/>
    <mergeCell ref="AE28:AG28"/>
    <mergeCell ref="AI28:AK28"/>
    <mergeCell ref="B29:G29"/>
    <mergeCell ref="H29:L29"/>
    <mergeCell ref="M29:O29"/>
    <mergeCell ref="P29:R29"/>
    <mergeCell ref="S29:U29"/>
    <mergeCell ref="V29:X29"/>
    <mergeCell ref="Y26:AA26"/>
    <mergeCell ref="AB26:AD26"/>
    <mergeCell ref="AE26:AG26"/>
    <mergeCell ref="AI26:AK26"/>
    <mergeCell ref="B28:G28"/>
    <mergeCell ref="H28:L28"/>
    <mergeCell ref="M28:O28"/>
    <mergeCell ref="P28:R28"/>
    <mergeCell ref="S28:U28"/>
    <mergeCell ref="V28:X28"/>
    <mergeCell ref="Y25:AA25"/>
    <mergeCell ref="AB25:AD25"/>
    <mergeCell ref="AE25:AG25"/>
    <mergeCell ref="AI25:AK25"/>
    <mergeCell ref="C26:G26"/>
    <mergeCell ref="H26:L26"/>
    <mergeCell ref="M26:O26"/>
    <mergeCell ref="P26:R26"/>
    <mergeCell ref="S26:U26"/>
    <mergeCell ref="V26:X26"/>
    <mergeCell ref="Y24:AA24"/>
    <mergeCell ref="AB24:AD24"/>
    <mergeCell ref="AE24:AG24"/>
    <mergeCell ref="AI24:AK24"/>
    <mergeCell ref="C25:G25"/>
    <mergeCell ref="H25:L25"/>
    <mergeCell ref="M25:O25"/>
    <mergeCell ref="P25:R25"/>
    <mergeCell ref="S25:U25"/>
    <mergeCell ref="V25:X25"/>
    <mergeCell ref="Y23:AA23"/>
    <mergeCell ref="AB23:AD23"/>
    <mergeCell ref="AE23:AG23"/>
    <mergeCell ref="AI23:AK23"/>
    <mergeCell ref="C24:G24"/>
    <mergeCell ref="H24:L24"/>
    <mergeCell ref="M24:O24"/>
    <mergeCell ref="P24:R24"/>
    <mergeCell ref="S24:U24"/>
    <mergeCell ref="V24:X24"/>
    <mergeCell ref="Y21:AA21"/>
    <mergeCell ref="AB21:AD21"/>
    <mergeCell ref="AE21:AG21"/>
    <mergeCell ref="AI21:AK21"/>
    <mergeCell ref="C23:G23"/>
    <mergeCell ref="H23:L23"/>
    <mergeCell ref="M23:O23"/>
    <mergeCell ref="P23:R23"/>
    <mergeCell ref="S23:U23"/>
    <mergeCell ref="V23:X23"/>
    <mergeCell ref="Y20:AA20"/>
    <mergeCell ref="AB20:AD20"/>
    <mergeCell ref="AE20:AG20"/>
    <mergeCell ref="AI20:AK20"/>
    <mergeCell ref="C21:G21"/>
    <mergeCell ref="H21:L21"/>
    <mergeCell ref="M21:O21"/>
    <mergeCell ref="P21:R21"/>
    <mergeCell ref="S21:U21"/>
    <mergeCell ref="V21:X21"/>
    <mergeCell ref="Y19:AA19"/>
    <mergeCell ref="AB19:AD19"/>
    <mergeCell ref="AE19:AG19"/>
    <mergeCell ref="AI19:AK19"/>
    <mergeCell ref="C20:G20"/>
    <mergeCell ref="H20:L20"/>
    <mergeCell ref="M20:O20"/>
    <mergeCell ref="P20:R20"/>
    <mergeCell ref="S20:U20"/>
    <mergeCell ref="V20:X20"/>
    <mergeCell ref="C19:G19"/>
    <mergeCell ref="H19:L19"/>
    <mergeCell ref="M19:O19"/>
    <mergeCell ref="P19:R19"/>
    <mergeCell ref="S19:U19"/>
    <mergeCell ref="V19:X19"/>
    <mergeCell ref="AF17:AG17"/>
    <mergeCell ref="AI17:AK17"/>
    <mergeCell ref="M18:O18"/>
    <mergeCell ref="P18:R18"/>
    <mergeCell ref="S18:U18"/>
    <mergeCell ref="V18:X18"/>
    <mergeCell ref="Y18:AA18"/>
    <mergeCell ref="AB18:AD18"/>
    <mergeCell ref="AE18:AG18"/>
    <mergeCell ref="AI18:AK18"/>
    <mergeCell ref="AF16:AG16"/>
    <mergeCell ref="C17:G17"/>
    <mergeCell ref="H17:I17"/>
    <mergeCell ref="K17:L17"/>
    <mergeCell ref="N17:O17"/>
    <mergeCell ref="Q17:R17"/>
    <mergeCell ref="T17:U17"/>
    <mergeCell ref="W17:X17"/>
    <mergeCell ref="Z17:AA17"/>
    <mergeCell ref="AC17:AD17"/>
    <mergeCell ref="N16:O16"/>
    <mergeCell ref="Q16:R16"/>
    <mergeCell ref="T16:U16"/>
    <mergeCell ref="W16:X16"/>
    <mergeCell ref="Z16:AA16"/>
    <mergeCell ref="AC16:AD16"/>
    <mergeCell ref="AE14:AG14"/>
    <mergeCell ref="H15:L15"/>
    <mergeCell ref="M15:O15"/>
    <mergeCell ref="P15:R15"/>
    <mergeCell ref="S15:U15"/>
    <mergeCell ref="V15:X15"/>
    <mergeCell ref="Y15:AA15"/>
    <mergeCell ref="AB15:AD15"/>
    <mergeCell ref="AE15:AG15"/>
    <mergeCell ref="Y13:AA13"/>
    <mergeCell ref="AB13:AD13"/>
    <mergeCell ref="AE13:AG13"/>
    <mergeCell ref="H14:L14"/>
    <mergeCell ref="M14:O14"/>
    <mergeCell ref="P14:R14"/>
    <mergeCell ref="S14:U14"/>
    <mergeCell ref="V14:X14"/>
    <mergeCell ref="Y14:AA14"/>
    <mergeCell ref="AB14:AD14"/>
    <mergeCell ref="A13:G13"/>
    <mergeCell ref="H13:L13"/>
    <mergeCell ref="M13:O13"/>
    <mergeCell ref="P13:R13"/>
    <mergeCell ref="S13:U13"/>
    <mergeCell ref="V13:X13"/>
    <mergeCell ref="AI11:AK11"/>
    <mergeCell ref="M12:O12"/>
    <mergeCell ref="P12:R12"/>
    <mergeCell ref="S12:U12"/>
    <mergeCell ref="V12:X12"/>
    <mergeCell ref="Y12:AA12"/>
    <mergeCell ref="AB12:AD12"/>
    <mergeCell ref="AE12:AG12"/>
    <mergeCell ref="AB10:AD10"/>
    <mergeCell ref="AE10:AG10"/>
    <mergeCell ref="H11:L11"/>
    <mergeCell ref="M11:O11"/>
    <mergeCell ref="P11:R11"/>
    <mergeCell ref="S11:U11"/>
    <mergeCell ref="V11:X11"/>
    <mergeCell ref="Y11:AA11"/>
    <mergeCell ref="AB11:AD11"/>
    <mergeCell ref="AE11:AG11"/>
    <mergeCell ref="A8:F8"/>
    <mergeCell ref="G8:L8"/>
    <mergeCell ref="M8:AK9"/>
    <mergeCell ref="A9:F9"/>
    <mergeCell ref="G9:L9"/>
    <mergeCell ref="M10:O10"/>
    <mergeCell ref="P10:R10"/>
    <mergeCell ref="S10:U10"/>
    <mergeCell ref="V10:X10"/>
    <mergeCell ref="Y10:AA10"/>
    <mergeCell ref="AL5:AP5"/>
    <mergeCell ref="P6:Q6"/>
    <mergeCell ref="R6:AA6"/>
    <mergeCell ref="AB6:AG6"/>
    <mergeCell ref="AJ6:AK6"/>
    <mergeCell ref="A7:L7"/>
    <mergeCell ref="M7:AK7"/>
    <mergeCell ref="AO7:AS7"/>
    <mergeCell ref="H3:AD3"/>
    <mergeCell ref="A4:AK4"/>
    <mergeCell ref="A5:C6"/>
    <mergeCell ref="D5:O6"/>
    <mergeCell ref="P5:Q5"/>
    <mergeCell ref="R5:AA5"/>
    <mergeCell ref="AB5:AG5"/>
    <mergeCell ref="AI5:AK5"/>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17">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35</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2.75" customHeight="1" hidden="1">
      <c r="A10" s="61"/>
      <c r="B10" s="62"/>
      <c r="C10" s="62"/>
      <c r="D10" s="62"/>
      <c r="E10" s="62"/>
      <c r="F10" s="62"/>
      <c r="G10" s="62"/>
      <c r="H10" s="62"/>
      <c r="I10" s="62"/>
      <c r="J10" s="62"/>
      <c r="K10" s="62"/>
      <c r="L10" s="63"/>
      <c r="M10" s="673">
        <v>22</v>
      </c>
      <c r="N10" s="674"/>
      <c r="O10" s="674"/>
      <c r="P10" s="673">
        <v>23</v>
      </c>
      <c r="Q10" s="674"/>
      <c r="R10" s="674"/>
      <c r="S10" s="673">
        <v>24</v>
      </c>
      <c r="T10" s="674"/>
      <c r="U10" s="674"/>
      <c r="V10" s="673">
        <v>25</v>
      </c>
      <c r="W10" s="674"/>
      <c r="X10" s="674"/>
      <c r="Y10" s="673">
        <v>26</v>
      </c>
      <c r="Z10" s="674"/>
      <c r="AA10" s="674"/>
      <c r="AB10" s="673">
        <v>27</v>
      </c>
      <c r="AC10" s="674"/>
      <c r="AD10" s="674"/>
      <c r="AE10" s="673">
        <v>28</v>
      </c>
      <c r="AF10" s="674"/>
      <c r="AG10" s="674"/>
      <c r="AH10" s="258"/>
      <c r="AI10" s="258"/>
      <c r="AJ10" s="258"/>
      <c r="AK10" s="259"/>
      <c r="AL10" s="10" t="s">
        <v>24</v>
      </c>
    </row>
    <row r="11" spans="1:38" ht="12" customHeight="1">
      <c r="A11" s="85"/>
      <c r="B11" s="84"/>
      <c r="C11" s="84"/>
      <c r="D11" s="84"/>
      <c r="E11" s="84"/>
      <c r="F11" s="84"/>
      <c r="G11" s="84"/>
      <c r="H11" s="553" t="s">
        <v>48</v>
      </c>
      <c r="I11" s="553"/>
      <c r="J11" s="553"/>
      <c r="K11" s="553"/>
      <c r="L11" s="554"/>
      <c r="M11" s="641">
        <f>IF(M10&lt;='Per Diem Calc Tool'!$O$7+1,'Week 3'!AE11+1,"")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263"/>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264"/>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264"/>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90" t="s">
        <v>47</v>
      </c>
      <c r="O16" s="390"/>
      <c r="P16" s="128" t="s">
        <v>46</v>
      </c>
      <c r="Q16" s="390" t="s">
        <v>47</v>
      </c>
      <c r="R16" s="390"/>
      <c r="S16" s="128" t="s">
        <v>46</v>
      </c>
      <c r="T16" s="390" t="s">
        <v>47</v>
      </c>
      <c r="U16" s="390"/>
      <c r="V16" s="128" t="s">
        <v>46</v>
      </c>
      <c r="W16" s="390" t="s">
        <v>47</v>
      </c>
      <c r="X16" s="390"/>
      <c r="Y16" s="128" t="s">
        <v>46</v>
      </c>
      <c r="Z16" s="390" t="s">
        <v>47</v>
      </c>
      <c r="AA16" s="390"/>
      <c r="AB16" s="128" t="s">
        <v>46</v>
      </c>
      <c r="AC16" s="390" t="s">
        <v>47</v>
      </c>
      <c r="AD16" s="390"/>
      <c r="AE16" s="128" t="s">
        <v>46</v>
      </c>
      <c r="AF16" s="390" t="s">
        <v>47</v>
      </c>
      <c r="AG16" s="390"/>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2"/>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527"/>
      <c r="I21" s="528"/>
      <c r="J21" s="528"/>
      <c r="K21" s="528"/>
      <c r="L21" s="529"/>
      <c r="M21" s="403"/>
      <c r="N21" s="403"/>
      <c r="O21" s="403"/>
      <c r="P21" s="403"/>
      <c r="Q21" s="403"/>
      <c r="R21" s="403"/>
      <c r="S21" s="403"/>
      <c r="T21" s="403"/>
      <c r="U21" s="403"/>
      <c r="V21" s="403"/>
      <c r="W21" s="403"/>
      <c r="X21" s="403"/>
      <c r="Y21" s="403"/>
      <c r="Z21" s="403"/>
      <c r="AA21" s="403"/>
      <c r="AB21" s="403"/>
      <c r="AC21" s="403"/>
      <c r="AD21" s="403"/>
      <c r="AE21" s="403"/>
      <c r="AF21" s="403"/>
      <c r="AG21" s="672"/>
      <c r="AH21" s="219"/>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187</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2"/>
      <c r="AI46" s="424">
        <f>-SUM(M46:AG46)</f>
        <v>0</v>
      </c>
      <c r="AJ46" s="424"/>
      <c r="AK46" s="424"/>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2"/>
      <c r="AI47" s="424">
        <f>-SUM(M47:AG47)</f>
        <v>0</v>
      </c>
      <c r="AJ47" s="424"/>
      <c r="AK47" s="424"/>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49:AK49"/>
    <mergeCell ref="A50:AK51"/>
    <mergeCell ref="AE47:AG47"/>
    <mergeCell ref="AI47:AK47"/>
    <mergeCell ref="M48:O48"/>
    <mergeCell ref="P48:R48"/>
    <mergeCell ref="S48:U48"/>
    <mergeCell ref="V48:X48"/>
    <mergeCell ref="Y48:AA48"/>
    <mergeCell ref="AB48:AD48"/>
    <mergeCell ref="AE48:AG48"/>
    <mergeCell ref="AI48:AK48"/>
    <mergeCell ref="AB46:AD46"/>
    <mergeCell ref="AE46:AG46"/>
    <mergeCell ref="AI46:AK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E43:AG43"/>
    <mergeCell ref="AI43:AK43"/>
    <mergeCell ref="A44:G44"/>
    <mergeCell ref="H44:L44"/>
    <mergeCell ref="M44:AG44"/>
    <mergeCell ref="AI44:AK44"/>
    <mergeCell ref="M43:O43"/>
    <mergeCell ref="P43:R43"/>
    <mergeCell ref="S43:U43"/>
    <mergeCell ref="V43:X43"/>
    <mergeCell ref="Y43:AA43"/>
    <mergeCell ref="AB43:AD43"/>
    <mergeCell ref="AI41:AK41"/>
    <mergeCell ref="M42:O42"/>
    <mergeCell ref="P42:R42"/>
    <mergeCell ref="S42:U42"/>
    <mergeCell ref="V42:X42"/>
    <mergeCell ref="Y42:AA42"/>
    <mergeCell ref="AB42:AD42"/>
    <mergeCell ref="AE42:AG42"/>
    <mergeCell ref="AI42:AK42"/>
    <mergeCell ref="AE40:AG40"/>
    <mergeCell ref="AI40:AK40"/>
    <mergeCell ref="A41:L41"/>
    <mergeCell ref="M41:O41"/>
    <mergeCell ref="P41:R41"/>
    <mergeCell ref="S41:U41"/>
    <mergeCell ref="V41:X41"/>
    <mergeCell ref="Y41:AA41"/>
    <mergeCell ref="AB41:AD41"/>
    <mergeCell ref="AE41:AG41"/>
    <mergeCell ref="AB39:AD39"/>
    <mergeCell ref="AE39:AG39"/>
    <mergeCell ref="AI39:AK39"/>
    <mergeCell ref="B40:L40"/>
    <mergeCell ref="M40:O40"/>
    <mergeCell ref="P40:R40"/>
    <mergeCell ref="S40:U40"/>
    <mergeCell ref="V40:X40"/>
    <mergeCell ref="Y40:AA40"/>
    <mergeCell ref="AB40:AD40"/>
    <mergeCell ref="B39:L39"/>
    <mergeCell ref="M39:O39"/>
    <mergeCell ref="P39:R39"/>
    <mergeCell ref="S39:U39"/>
    <mergeCell ref="V39:X39"/>
    <mergeCell ref="Y39:AA39"/>
    <mergeCell ref="AB37:AD37"/>
    <mergeCell ref="AE37:AG37"/>
    <mergeCell ref="C38:L38"/>
    <mergeCell ref="M38:O38"/>
    <mergeCell ref="P38:R38"/>
    <mergeCell ref="S38:U38"/>
    <mergeCell ref="V38:X38"/>
    <mergeCell ref="Y38:AA38"/>
    <mergeCell ref="AB38:AD38"/>
    <mergeCell ref="AE38:AG38"/>
    <mergeCell ref="AB33:AD33"/>
    <mergeCell ref="AE33:AG33"/>
    <mergeCell ref="AI33:AK33"/>
    <mergeCell ref="A34:AK34"/>
    <mergeCell ref="C37:L37"/>
    <mergeCell ref="M37:O37"/>
    <mergeCell ref="P37:R37"/>
    <mergeCell ref="S37:U37"/>
    <mergeCell ref="V37:X37"/>
    <mergeCell ref="Y37:AA37"/>
    <mergeCell ref="Y32:AA32"/>
    <mergeCell ref="AB32:AD32"/>
    <mergeCell ref="AE32:AG32"/>
    <mergeCell ref="AI32:AK32"/>
    <mergeCell ref="B33:L33"/>
    <mergeCell ref="M33:O33"/>
    <mergeCell ref="P33:R33"/>
    <mergeCell ref="S33:U33"/>
    <mergeCell ref="V33:X33"/>
    <mergeCell ref="Y33:AA33"/>
    <mergeCell ref="Y31:AA31"/>
    <mergeCell ref="AB31:AD31"/>
    <mergeCell ref="AE31:AG31"/>
    <mergeCell ref="AI31:AK31"/>
    <mergeCell ref="B32:G32"/>
    <mergeCell ref="H32:L32"/>
    <mergeCell ref="M32:O32"/>
    <mergeCell ref="P32:R32"/>
    <mergeCell ref="S32:U32"/>
    <mergeCell ref="V32:X32"/>
    <mergeCell ref="Y30:AA30"/>
    <mergeCell ref="AB30:AD30"/>
    <mergeCell ref="AE30:AG30"/>
    <mergeCell ref="AI30:AK30"/>
    <mergeCell ref="B31:G31"/>
    <mergeCell ref="H31:L31"/>
    <mergeCell ref="M31:O31"/>
    <mergeCell ref="P31:R31"/>
    <mergeCell ref="S31:U31"/>
    <mergeCell ref="V31:X31"/>
    <mergeCell ref="Y29:AA29"/>
    <mergeCell ref="AB29:AD29"/>
    <mergeCell ref="AE29:AG29"/>
    <mergeCell ref="AI29:AK29"/>
    <mergeCell ref="B30:G30"/>
    <mergeCell ref="H30:L30"/>
    <mergeCell ref="M30:O30"/>
    <mergeCell ref="P30:R30"/>
    <mergeCell ref="S30:U30"/>
    <mergeCell ref="V30:X30"/>
    <mergeCell ref="Y28:AA28"/>
    <mergeCell ref="AB28:AD28"/>
    <mergeCell ref="AE28:AG28"/>
    <mergeCell ref="AI28:AK28"/>
    <mergeCell ref="B29:G29"/>
    <mergeCell ref="H29:L29"/>
    <mergeCell ref="M29:O29"/>
    <mergeCell ref="P29:R29"/>
    <mergeCell ref="S29:U29"/>
    <mergeCell ref="V29:X29"/>
    <mergeCell ref="Y26:AA26"/>
    <mergeCell ref="AB26:AD26"/>
    <mergeCell ref="AE26:AG26"/>
    <mergeCell ref="AI26:AK26"/>
    <mergeCell ref="B28:G28"/>
    <mergeCell ref="H28:L28"/>
    <mergeCell ref="M28:O28"/>
    <mergeCell ref="P28:R28"/>
    <mergeCell ref="S28:U28"/>
    <mergeCell ref="V28:X28"/>
    <mergeCell ref="Y25:AA25"/>
    <mergeCell ref="AB25:AD25"/>
    <mergeCell ref="AE25:AG25"/>
    <mergeCell ref="AI25:AK25"/>
    <mergeCell ref="C26:G26"/>
    <mergeCell ref="H26:L26"/>
    <mergeCell ref="M26:O26"/>
    <mergeCell ref="P26:R26"/>
    <mergeCell ref="S26:U26"/>
    <mergeCell ref="V26:X26"/>
    <mergeCell ref="Y24:AA24"/>
    <mergeCell ref="AB24:AD24"/>
    <mergeCell ref="AE24:AG24"/>
    <mergeCell ref="AI24:AK24"/>
    <mergeCell ref="C25:G25"/>
    <mergeCell ref="H25:L25"/>
    <mergeCell ref="M25:O25"/>
    <mergeCell ref="P25:R25"/>
    <mergeCell ref="S25:U25"/>
    <mergeCell ref="V25:X25"/>
    <mergeCell ref="Y23:AA23"/>
    <mergeCell ref="AB23:AD23"/>
    <mergeCell ref="AE23:AG23"/>
    <mergeCell ref="AI23:AK23"/>
    <mergeCell ref="C24:G24"/>
    <mergeCell ref="H24:L24"/>
    <mergeCell ref="M24:O24"/>
    <mergeCell ref="P24:R24"/>
    <mergeCell ref="S24:U24"/>
    <mergeCell ref="V24:X24"/>
    <mergeCell ref="Y21:AA21"/>
    <mergeCell ref="AB21:AD21"/>
    <mergeCell ref="AE21:AG21"/>
    <mergeCell ref="AI21:AK21"/>
    <mergeCell ref="C23:G23"/>
    <mergeCell ref="H23:L23"/>
    <mergeCell ref="M23:O23"/>
    <mergeCell ref="P23:R23"/>
    <mergeCell ref="S23:U23"/>
    <mergeCell ref="V23:X23"/>
    <mergeCell ref="Y20:AA20"/>
    <mergeCell ref="AB20:AD20"/>
    <mergeCell ref="AE20:AG20"/>
    <mergeCell ref="AI20:AK20"/>
    <mergeCell ref="C21:G21"/>
    <mergeCell ref="H21:L21"/>
    <mergeCell ref="M21:O21"/>
    <mergeCell ref="P21:R21"/>
    <mergeCell ref="S21:U21"/>
    <mergeCell ref="V21:X21"/>
    <mergeCell ref="Y19:AA19"/>
    <mergeCell ref="AB19:AD19"/>
    <mergeCell ref="AE19:AG19"/>
    <mergeCell ref="AI19:AK19"/>
    <mergeCell ref="C20:G20"/>
    <mergeCell ref="H20:L20"/>
    <mergeCell ref="M20:O20"/>
    <mergeCell ref="P20:R20"/>
    <mergeCell ref="S20:U20"/>
    <mergeCell ref="V20:X20"/>
    <mergeCell ref="C19:G19"/>
    <mergeCell ref="H19:L19"/>
    <mergeCell ref="M19:O19"/>
    <mergeCell ref="P19:R19"/>
    <mergeCell ref="S19:U19"/>
    <mergeCell ref="V19:X19"/>
    <mergeCell ref="AF17:AG17"/>
    <mergeCell ref="AI17:AK17"/>
    <mergeCell ref="M18:O18"/>
    <mergeCell ref="P18:R18"/>
    <mergeCell ref="S18:U18"/>
    <mergeCell ref="V18:X18"/>
    <mergeCell ref="Y18:AA18"/>
    <mergeCell ref="AB18:AD18"/>
    <mergeCell ref="AE18:AG18"/>
    <mergeCell ref="AI18:AK18"/>
    <mergeCell ref="AF16:AG16"/>
    <mergeCell ref="C17:G17"/>
    <mergeCell ref="H17:I17"/>
    <mergeCell ref="K17:L17"/>
    <mergeCell ref="N17:O17"/>
    <mergeCell ref="Q17:R17"/>
    <mergeCell ref="T17:U17"/>
    <mergeCell ref="W17:X17"/>
    <mergeCell ref="Z17:AA17"/>
    <mergeCell ref="AC17:AD17"/>
    <mergeCell ref="N16:O16"/>
    <mergeCell ref="Q16:R16"/>
    <mergeCell ref="T16:U16"/>
    <mergeCell ref="W16:X16"/>
    <mergeCell ref="Z16:AA16"/>
    <mergeCell ref="AC16:AD16"/>
    <mergeCell ref="AE14:AG14"/>
    <mergeCell ref="H15:L15"/>
    <mergeCell ref="M15:O15"/>
    <mergeCell ref="P15:R15"/>
    <mergeCell ref="S15:U15"/>
    <mergeCell ref="V15:X15"/>
    <mergeCell ref="Y15:AA15"/>
    <mergeCell ref="AB15:AD15"/>
    <mergeCell ref="AE15:AG15"/>
    <mergeCell ref="Y13:AA13"/>
    <mergeCell ref="AB13:AD13"/>
    <mergeCell ref="AE13:AG13"/>
    <mergeCell ref="H14:L14"/>
    <mergeCell ref="M14:O14"/>
    <mergeCell ref="P14:R14"/>
    <mergeCell ref="S14:U14"/>
    <mergeCell ref="V14:X14"/>
    <mergeCell ref="Y14:AA14"/>
    <mergeCell ref="AB14:AD14"/>
    <mergeCell ref="A13:G13"/>
    <mergeCell ref="H13:L13"/>
    <mergeCell ref="M13:O13"/>
    <mergeCell ref="P13:R13"/>
    <mergeCell ref="S13:U13"/>
    <mergeCell ref="V13:X13"/>
    <mergeCell ref="AI11:AK11"/>
    <mergeCell ref="M12:O12"/>
    <mergeCell ref="P12:R12"/>
    <mergeCell ref="S12:U12"/>
    <mergeCell ref="V12:X12"/>
    <mergeCell ref="Y12:AA12"/>
    <mergeCell ref="AB12:AD12"/>
    <mergeCell ref="AE12:AG12"/>
    <mergeCell ref="AB10:AD10"/>
    <mergeCell ref="AE10:AG10"/>
    <mergeCell ref="H11:L11"/>
    <mergeCell ref="M11:O11"/>
    <mergeCell ref="P11:R11"/>
    <mergeCell ref="S11:U11"/>
    <mergeCell ref="V11:X11"/>
    <mergeCell ref="Y11:AA11"/>
    <mergeCell ref="AB11:AD11"/>
    <mergeCell ref="AE11:AG11"/>
    <mergeCell ref="A8:F8"/>
    <mergeCell ref="G8:L8"/>
    <mergeCell ref="M8:AK9"/>
    <mergeCell ref="A9:F9"/>
    <mergeCell ref="G9:L9"/>
    <mergeCell ref="M10:O10"/>
    <mergeCell ref="P10:R10"/>
    <mergeCell ref="S10:U10"/>
    <mergeCell ref="V10:X10"/>
    <mergeCell ref="Y10:AA10"/>
    <mergeCell ref="AL5:AP5"/>
    <mergeCell ref="P6:Q6"/>
    <mergeCell ref="R6:AA6"/>
    <mergeCell ref="AB6:AG6"/>
    <mergeCell ref="AJ6:AK6"/>
    <mergeCell ref="A7:L7"/>
    <mergeCell ref="M7:AK7"/>
    <mergeCell ref="AO7:AS7"/>
    <mergeCell ref="H3:AD3"/>
    <mergeCell ref="A4:AK4"/>
    <mergeCell ref="A5:C6"/>
    <mergeCell ref="D5:O6"/>
    <mergeCell ref="P5:Q5"/>
    <mergeCell ref="R5:AA5"/>
    <mergeCell ref="AB5:AG5"/>
    <mergeCell ref="AI5:AK5"/>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8">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51</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451">
        <v>29</v>
      </c>
      <c r="N10" s="452"/>
      <c r="O10" s="452"/>
      <c r="P10" s="451">
        <v>30</v>
      </c>
      <c r="Q10" s="452"/>
      <c r="R10" s="452"/>
      <c r="S10" s="451">
        <v>31</v>
      </c>
      <c r="T10" s="452"/>
      <c r="U10" s="452"/>
      <c r="V10" s="451">
        <v>32</v>
      </c>
      <c r="W10" s="452"/>
      <c r="X10" s="452"/>
      <c r="Y10" s="451">
        <v>33</v>
      </c>
      <c r="Z10" s="452"/>
      <c r="AA10" s="452"/>
      <c r="AB10" s="451">
        <v>34</v>
      </c>
      <c r="AC10" s="452"/>
      <c r="AD10" s="452"/>
      <c r="AE10" s="451">
        <v>35</v>
      </c>
      <c r="AF10" s="452"/>
      <c r="AG10" s="452"/>
      <c r="AH10" s="56"/>
      <c r="AI10" s="56"/>
      <c r="AJ10" s="56"/>
      <c r="AK10" s="57"/>
      <c r="AL10" s="10" t="s">
        <v>24</v>
      </c>
    </row>
    <row r="11" spans="1:38" ht="12" customHeight="1">
      <c r="A11" s="85"/>
      <c r="B11" s="84"/>
      <c r="C11" s="84"/>
      <c r="D11" s="84"/>
      <c r="E11" s="84"/>
      <c r="F11" s="84"/>
      <c r="G11" s="84"/>
      <c r="H11" s="553" t="s">
        <v>48</v>
      </c>
      <c r="I11" s="553"/>
      <c r="J11" s="553"/>
      <c r="K11" s="553"/>
      <c r="L11" s="554"/>
      <c r="M11" s="641">
        <f>IF(M10&lt;='Per Diem Calc Tool'!$O$7+1,'Week 4'!AE11+1,"")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136"/>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137"/>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90" t="s">
        <v>47</v>
      </c>
      <c r="O16" s="390"/>
      <c r="P16" s="128" t="s">
        <v>46</v>
      </c>
      <c r="Q16" s="390" t="s">
        <v>47</v>
      </c>
      <c r="R16" s="390"/>
      <c r="S16" s="128" t="s">
        <v>46</v>
      </c>
      <c r="T16" s="390" t="s">
        <v>47</v>
      </c>
      <c r="U16" s="390"/>
      <c r="V16" s="128" t="s">
        <v>46</v>
      </c>
      <c r="W16" s="390" t="s">
        <v>47</v>
      </c>
      <c r="X16" s="390"/>
      <c r="Y16" s="128" t="s">
        <v>46</v>
      </c>
      <c r="Z16" s="390" t="s">
        <v>47</v>
      </c>
      <c r="AA16" s="390"/>
      <c r="AB16" s="128" t="s">
        <v>46</v>
      </c>
      <c r="AC16" s="390" t="s">
        <v>47</v>
      </c>
      <c r="AD16" s="390"/>
      <c r="AE16" s="128" t="s">
        <v>46</v>
      </c>
      <c r="AF16" s="390" t="s">
        <v>47</v>
      </c>
      <c r="AG16" s="390"/>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2"/>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65"/>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689"/>
      <c r="I21" s="690"/>
      <c r="J21" s="690"/>
      <c r="K21" s="690"/>
      <c r="L21" s="691"/>
      <c r="M21" s="659"/>
      <c r="N21" s="659"/>
      <c r="O21" s="659"/>
      <c r="P21" s="659"/>
      <c r="Q21" s="659"/>
      <c r="R21" s="659"/>
      <c r="S21" s="659"/>
      <c r="T21" s="659"/>
      <c r="U21" s="659"/>
      <c r="V21" s="659"/>
      <c r="W21" s="659"/>
      <c r="X21" s="659"/>
      <c r="Y21" s="659"/>
      <c r="Z21" s="659"/>
      <c r="AA21" s="659"/>
      <c r="AB21" s="659"/>
      <c r="AC21" s="659"/>
      <c r="AD21" s="659"/>
      <c r="AE21" s="659"/>
      <c r="AF21" s="659"/>
      <c r="AG21" s="692"/>
      <c r="AH21" s="265"/>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187</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2"/>
      <c r="AI46" s="424">
        <f>-SUM(M46:AG46)</f>
        <v>0</v>
      </c>
      <c r="AJ46" s="424"/>
      <c r="AK46" s="424"/>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2"/>
      <c r="AI47" s="424">
        <f>-SUM(M47:AG47)</f>
        <v>0</v>
      </c>
      <c r="AJ47" s="424"/>
      <c r="AK47" s="424"/>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49:AK49"/>
    <mergeCell ref="A50:AK51"/>
    <mergeCell ref="AE47:AG47"/>
    <mergeCell ref="AI47:AK47"/>
    <mergeCell ref="M48:O48"/>
    <mergeCell ref="P48:R48"/>
    <mergeCell ref="S48:U48"/>
    <mergeCell ref="V48:X48"/>
    <mergeCell ref="Y48:AA48"/>
    <mergeCell ref="AB48:AD48"/>
    <mergeCell ref="AE48:AG48"/>
    <mergeCell ref="AI48:AK48"/>
    <mergeCell ref="AB46:AD46"/>
    <mergeCell ref="AE46:AG46"/>
    <mergeCell ref="AI46:AK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E43:AG43"/>
    <mergeCell ref="AI43:AK43"/>
    <mergeCell ref="A44:G44"/>
    <mergeCell ref="H44:L44"/>
    <mergeCell ref="M44:AG44"/>
    <mergeCell ref="AI44:AK44"/>
    <mergeCell ref="M43:O43"/>
    <mergeCell ref="P43:R43"/>
    <mergeCell ref="S43:U43"/>
    <mergeCell ref="V43:X43"/>
    <mergeCell ref="Y43:AA43"/>
    <mergeCell ref="AB43:AD43"/>
    <mergeCell ref="AI41:AK41"/>
    <mergeCell ref="M42:O42"/>
    <mergeCell ref="P42:R42"/>
    <mergeCell ref="S42:U42"/>
    <mergeCell ref="V42:X42"/>
    <mergeCell ref="Y42:AA42"/>
    <mergeCell ref="AB42:AD42"/>
    <mergeCell ref="AE42:AG42"/>
    <mergeCell ref="AI42:AK42"/>
    <mergeCell ref="AE40:AG40"/>
    <mergeCell ref="AI40:AK40"/>
    <mergeCell ref="A41:L41"/>
    <mergeCell ref="M41:O41"/>
    <mergeCell ref="P41:R41"/>
    <mergeCell ref="S41:U41"/>
    <mergeCell ref="V41:X41"/>
    <mergeCell ref="Y41:AA41"/>
    <mergeCell ref="AB41:AD41"/>
    <mergeCell ref="AE41:AG41"/>
    <mergeCell ref="AB39:AD39"/>
    <mergeCell ref="AE39:AG39"/>
    <mergeCell ref="AI39:AK39"/>
    <mergeCell ref="B40:L40"/>
    <mergeCell ref="M40:O40"/>
    <mergeCell ref="P40:R40"/>
    <mergeCell ref="S40:U40"/>
    <mergeCell ref="V40:X40"/>
    <mergeCell ref="Y40:AA40"/>
    <mergeCell ref="AB40:AD40"/>
    <mergeCell ref="B39:L39"/>
    <mergeCell ref="M39:O39"/>
    <mergeCell ref="P39:R39"/>
    <mergeCell ref="S39:U39"/>
    <mergeCell ref="V39:X39"/>
    <mergeCell ref="Y39:AA39"/>
    <mergeCell ref="AB37:AD37"/>
    <mergeCell ref="AE37:AG37"/>
    <mergeCell ref="C38:L38"/>
    <mergeCell ref="M38:O38"/>
    <mergeCell ref="P38:R38"/>
    <mergeCell ref="S38:U38"/>
    <mergeCell ref="V38:X38"/>
    <mergeCell ref="Y38:AA38"/>
    <mergeCell ref="AB38:AD38"/>
    <mergeCell ref="AE38:AG38"/>
    <mergeCell ref="AB33:AD33"/>
    <mergeCell ref="AE33:AG33"/>
    <mergeCell ref="AI33:AK33"/>
    <mergeCell ref="A34:AK34"/>
    <mergeCell ref="C37:L37"/>
    <mergeCell ref="M37:O37"/>
    <mergeCell ref="P37:R37"/>
    <mergeCell ref="S37:U37"/>
    <mergeCell ref="V37:X37"/>
    <mergeCell ref="Y37:AA37"/>
    <mergeCell ref="Y32:AA32"/>
    <mergeCell ref="AB32:AD32"/>
    <mergeCell ref="AE32:AG32"/>
    <mergeCell ref="AI32:AK32"/>
    <mergeCell ref="B33:L33"/>
    <mergeCell ref="M33:O33"/>
    <mergeCell ref="P33:R33"/>
    <mergeCell ref="S33:U33"/>
    <mergeCell ref="V33:X33"/>
    <mergeCell ref="Y33:AA33"/>
    <mergeCell ref="Y31:AA31"/>
    <mergeCell ref="AB31:AD31"/>
    <mergeCell ref="AE31:AG31"/>
    <mergeCell ref="AI31:AK31"/>
    <mergeCell ref="B32:G32"/>
    <mergeCell ref="H32:L32"/>
    <mergeCell ref="M32:O32"/>
    <mergeCell ref="P32:R32"/>
    <mergeCell ref="S32:U32"/>
    <mergeCell ref="V32:X32"/>
    <mergeCell ref="Y30:AA30"/>
    <mergeCell ref="AB30:AD30"/>
    <mergeCell ref="AE30:AG30"/>
    <mergeCell ref="AI30:AK30"/>
    <mergeCell ref="B31:G31"/>
    <mergeCell ref="H31:L31"/>
    <mergeCell ref="M31:O31"/>
    <mergeCell ref="P31:R31"/>
    <mergeCell ref="S31:U31"/>
    <mergeCell ref="V31:X31"/>
    <mergeCell ref="Y29:AA29"/>
    <mergeCell ref="AB29:AD29"/>
    <mergeCell ref="AE29:AG29"/>
    <mergeCell ref="AI29:AK29"/>
    <mergeCell ref="B30:G30"/>
    <mergeCell ref="H30:L30"/>
    <mergeCell ref="M30:O30"/>
    <mergeCell ref="P30:R30"/>
    <mergeCell ref="S30:U30"/>
    <mergeCell ref="V30:X30"/>
    <mergeCell ref="Y28:AA28"/>
    <mergeCell ref="AB28:AD28"/>
    <mergeCell ref="AE28:AG28"/>
    <mergeCell ref="AI28:AK28"/>
    <mergeCell ref="B29:G29"/>
    <mergeCell ref="H29:L29"/>
    <mergeCell ref="M29:O29"/>
    <mergeCell ref="P29:R29"/>
    <mergeCell ref="S29:U29"/>
    <mergeCell ref="V29:X29"/>
    <mergeCell ref="Y26:AA26"/>
    <mergeCell ref="AB26:AD26"/>
    <mergeCell ref="AE26:AG26"/>
    <mergeCell ref="AI26:AK26"/>
    <mergeCell ref="B28:G28"/>
    <mergeCell ref="H28:L28"/>
    <mergeCell ref="M28:O28"/>
    <mergeCell ref="P28:R28"/>
    <mergeCell ref="S28:U28"/>
    <mergeCell ref="V28:X28"/>
    <mergeCell ref="Y25:AA25"/>
    <mergeCell ref="AB25:AD25"/>
    <mergeCell ref="AE25:AG25"/>
    <mergeCell ref="AI25:AK25"/>
    <mergeCell ref="C26:G26"/>
    <mergeCell ref="H26:L26"/>
    <mergeCell ref="M26:O26"/>
    <mergeCell ref="P26:R26"/>
    <mergeCell ref="S26:U26"/>
    <mergeCell ref="V26:X26"/>
    <mergeCell ref="Y24:AA24"/>
    <mergeCell ref="AB24:AD24"/>
    <mergeCell ref="AE24:AG24"/>
    <mergeCell ref="AI24:AK24"/>
    <mergeCell ref="C25:G25"/>
    <mergeCell ref="H25:L25"/>
    <mergeCell ref="M25:O25"/>
    <mergeCell ref="P25:R25"/>
    <mergeCell ref="S25:U25"/>
    <mergeCell ref="V25:X25"/>
    <mergeCell ref="Y23:AA23"/>
    <mergeCell ref="AB23:AD23"/>
    <mergeCell ref="AE23:AG23"/>
    <mergeCell ref="AI23:AK23"/>
    <mergeCell ref="C24:G24"/>
    <mergeCell ref="H24:L24"/>
    <mergeCell ref="M24:O24"/>
    <mergeCell ref="P24:R24"/>
    <mergeCell ref="S24:U24"/>
    <mergeCell ref="V24:X24"/>
    <mergeCell ref="Y21:AA21"/>
    <mergeCell ref="AB21:AD21"/>
    <mergeCell ref="AE21:AG21"/>
    <mergeCell ref="AI21:AK21"/>
    <mergeCell ref="C23:G23"/>
    <mergeCell ref="H23:L23"/>
    <mergeCell ref="M23:O23"/>
    <mergeCell ref="P23:R23"/>
    <mergeCell ref="S23:U23"/>
    <mergeCell ref="V23:X23"/>
    <mergeCell ref="Y20:AA20"/>
    <mergeCell ref="AB20:AD20"/>
    <mergeCell ref="AE20:AG20"/>
    <mergeCell ref="AI20:AK20"/>
    <mergeCell ref="C21:G21"/>
    <mergeCell ref="H21:L21"/>
    <mergeCell ref="M21:O21"/>
    <mergeCell ref="P21:R21"/>
    <mergeCell ref="S21:U21"/>
    <mergeCell ref="V21:X21"/>
    <mergeCell ref="Y19:AA19"/>
    <mergeCell ref="AB19:AD19"/>
    <mergeCell ref="AE19:AG19"/>
    <mergeCell ref="AI19:AK19"/>
    <mergeCell ref="C20:G20"/>
    <mergeCell ref="H20:L20"/>
    <mergeCell ref="M20:O20"/>
    <mergeCell ref="P20:R20"/>
    <mergeCell ref="S20:U20"/>
    <mergeCell ref="V20:X20"/>
    <mergeCell ref="C19:G19"/>
    <mergeCell ref="H19:L19"/>
    <mergeCell ref="M19:O19"/>
    <mergeCell ref="P19:R19"/>
    <mergeCell ref="S19:U19"/>
    <mergeCell ref="V19:X19"/>
    <mergeCell ref="AF17:AG17"/>
    <mergeCell ref="AI17:AK17"/>
    <mergeCell ref="M18:O18"/>
    <mergeCell ref="P18:R18"/>
    <mergeCell ref="S18:U18"/>
    <mergeCell ref="V18:X18"/>
    <mergeCell ref="Y18:AA18"/>
    <mergeCell ref="AB18:AD18"/>
    <mergeCell ref="AE18:AG18"/>
    <mergeCell ref="AI18:AK18"/>
    <mergeCell ref="AF16:AG16"/>
    <mergeCell ref="C17:G17"/>
    <mergeCell ref="H17:I17"/>
    <mergeCell ref="K17:L17"/>
    <mergeCell ref="N17:O17"/>
    <mergeCell ref="Q17:R17"/>
    <mergeCell ref="T17:U17"/>
    <mergeCell ref="W17:X17"/>
    <mergeCell ref="Z17:AA17"/>
    <mergeCell ref="AC17:AD17"/>
    <mergeCell ref="N16:O16"/>
    <mergeCell ref="Q16:R16"/>
    <mergeCell ref="T16:U16"/>
    <mergeCell ref="W16:X16"/>
    <mergeCell ref="Z16:AA16"/>
    <mergeCell ref="AC16:AD16"/>
    <mergeCell ref="AE14:AG14"/>
    <mergeCell ref="H15:L15"/>
    <mergeCell ref="M15:O15"/>
    <mergeCell ref="P15:R15"/>
    <mergeCell ref="S15:U15"/>
    <mergeCell ref="V15:X15"/>
    <mergeCell ref="Y15:AA15"/>
    <mergeCell ref="AB15:AD15"/>
    <mergeCell ref="AE15:AG15"/>
    <mergeCell ref="Y13:AA13"/>
    <mergeCell ref="AB13:AD13"/>
    <mergeCell ref="AE13:AG13"/>
    <mergeCell ref="H14:L14"/>
    <mergeCell ref="M14:O14"/>
    <mergeCell ref="P14:R14"/>
    <mergeCell ref="S14:U14"/>
    <mergeCell ref="V14:X14"/>
    <mergeCell ref="Y14:AA14"/>
    <mergeCell ref="AB14:AD14"/>
    <mergeCell ref="A13:G13"/>
    <mergeCell ref="H13:L13"/>
    <mergeCell ref="M13:O13"/>
    <mergeCell ref="P13:R13"/>
    <mergeCell ref="S13:U13"/>
    <mergeCell ref="V13:X13"/>
    <mergeCell ref="AI11:AK11"/>
    <mergeCell ref="M12:O12"/>
    <mergeCell ref="P12:R12"/>
    <mergeCell ref="S12:U12"/>
    <mergeCell ref="V12:X12"/>
    <mergeCell ref="Y12:AA12"/>
    <mergeCell ref="AB12:AD12"/>
    <mergeCell ref="AE12:AG12"/>
    <mergeCell ref="AB10:AD10"/>
    <mergeCell ref="AE10:AG10"/>
    <mergeCell ref="H11:L11"/>
    <mergeCell ref="M11:O11"/>
    <mergeCell ref="P11:R11"/>
    <mergeCell ref="S11:U11"/>
    <mergeCell ref="V11:X11"/>
    <mergeCell ref="Y11:AA11"/>
    <mergeCell ref="AB11:AD11"/>
    <mergeCell ref="AE11:AG11"/>
    <mergeCell ref="A8:F8"/>
    <mergeCell ref="G8:L8"/>
    <mergeCell ref="M8:AK9"/>
    <mergeCell ref="A9:F9"/>
    <mergeCell ref="G9:L9"/>
    <mergeCell ref="M10:O10"/>
    <mergeCell ref="P10:R10"/>
    <mergeCell ref="S10:U10"/>
    <mergeCell ref="V10:X10"/>
    <mergeCell ref="Y10:AA10"/>
    <mergeCell ref="AL5:AP5"/>
    <mergeCell ref="P6:Q6"/>
    <mergeCell ref="R6:AA6"/>
    <mergeCell ref="AB6:AG6"/>
    <mergeCell ref="AJ6:AK6"/>
    <mergeCell ref="A7:L7"/>
    <mergeCell ref="M7:AK7"/>
    <mergeCell ref="AO7:AS7"/>
    <mergeCell ref="H3:AD3"/>
    <mergeCell ref="A4:AK4"/>
    <mergeCell ref="A5:C6"/>
    <mergeCell ref="D5:O6"/>
    <mergeCell ref="P5:Q5"/>
    <mergeCell ref="R5:AA5"/>
    <mergeCell ref="AB5:AG5"/>
    <mergeCell ref="AI5:AK5"/>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19">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50</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0.5" customHeight="1" hidden="1">
      <c r="A10" s="61"/>
      <c r="B10" s="62"/>
      <c r="C10" s="62"/>
      <c r="D10" s="62"/>
      <c r="E10" s="62"/>
      <c r="F10" s="62"/>
      <c r="G10" s="62"/>
      <c r="H10" s="62"/>
      <c r="I10" s="62"/>
      <c r="J10" s="62"/>
      <c r="K10" s="62"/>
      <c r="L10" s="63"/>
      <c r="M10" s="673">
        <v>36</v>
      </c>
      <c r="N10" s="674"/>
      <c r="O10" s="674"/>
      <c r="P10" s="673">
        <v>37</v>
      </c>
      <c r="Q10" s="674"/>
      <c r="R10" s="674"/>
      <c r="S10" s="673">
        <v>38</v>
      </c>
      <c r="T10" s="674"/>
      <c r="U10" s="674"/>
      <c r="V10" s="673">
        <v>39</v>
      </c>
      <c r="W10" s="674"/>
      <c r="X10" s="674"/>
      <c r="Y10" s="673">
        <v>40</v>
      </c>
      <c r="Z10" s="674"/>
      <c r="AA10" s="674"/>
      <c r="AB10" s="673">
        <v>41</v>
      </c>
      <c r="AC10" s="674"/>
      <c r="AD10" s="674"/>
      <c r="AE10" s="673">
        <v>42</v>
      </c>
      <c r="AF10" s="674"/>
      <c r="AG10" s="674"/>
      <c r="AH10" s="258"/>
      <c r="AI10" s="258"/>
      <c r="AJ10" s="258"/>
      <c r="AK10" s="259"/>
      <c r="AL10" s="10" t="s">
        <v>24</v>
      </c>
    </row>
    <row r="11" spans="1:38" ht="12" customHeight="1">
      <c r="A11" s="85"/>
      <c r="B11" s="84"/>
      <c r="C11" s="84"/>
      <c r="D11" s="84"/>
      <c r="E11" s="84"/>
      <c r="F11" s="84"/>
      <c r="G11" s="84"/>
      <c r="H11" s="553" t="s">
        <v>48</v>
      </c>
      <c r="I11" s="553"/>
      <c r="J11" s="553"/>
      <c r="K11" s="553"/>
      <c r="L11" s="554"/>
      <c r="M11" s="641">
        <f>IF(M10&lt;='Per Diem Calc Tool'!$O$7+1,'Week 5'!AE11+1,"")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136"/>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137"/>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90" t="s">
        <v>47</v>
      </c>
      <c r="O16" s="390"/>
      <c r="P16" s="128" t="s">
        <v>46</v>
      </c>
      <c r="Q16" s="390" t="s">
        <v>47</v>
      </c>
      <c r="R16" s="390"/>
      <c r="S16" s="128" t="s">
        <v>46</v>
      </c>
      <c r="T16" s="390" t="s">
        <v>47</v>
      </c>
      <c r="U16" s="390"/>
      <c r="V16" s="128" t="s">
        <v>46</v>
      </c>
      <c r="W16" s="390" t="s">
        <v>47</v>
      </c>
      <c r="X16" s="390"/>
      <c r="Y16" s="128" t="s">
        <v>46</v>
      </c>
      <c r="Z16" s="390" t="s">
        <v>47</v>
      </c>
      <c r="AA16" s="390"/>
      <c r="AB16" s="128" t="s">
        <v>46</v>
      </c>
      <c r="AC16" s="390" t="s">
        <v>47</v>
      </c>
      <c r="AD16" s="390"/>
      <c r="AE16" s="128" t="s">
        <v>46</v>
      </c>
      <c r="AF16" s="390" t="s">
        <v>47</v>
      </c>
      <c r="AG16" s="390"/>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0"/>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527"/>
      <c r="I21" s="528"/>
      <c r="J21" s="528"/>
      <c r="K21" s="528"/>
      <c r="L21" s="529"/>
      <c r="M21" s="403"/>
      <c r="N21" s="403"/>
      <c r="O21" s="403"/>
      <c r="P21" s="403"/>
      <c r="Q21" s="403"/>
      <c r="R21" s="403"/>
      <c r="S21" s="403"/>
      <c r="T21" s="403"/>
      <c r="U21" s="403"/>
      <c r="V21" s="403"/>
      <c r="W21" s="403"/>
      <c r="X21" s="403"/>
      <c r="Y21" s="403"/>
      <c r="Z21" s="403"/>
      <c r="AA21" s="403"/>
      <c r="AB21" s="403"/>
      <c r="AC21" s="403"/>
      <c r="AD21" s="403"/>
      <c r="AE21" s="403"/>
      <c r="AF21" s="403"/>
      <c r="AG21" s="672"/>
      <c r="AH21" s="219"/>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187</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2"/>
      <c r="AI46" s="424">
        <f>-SUM(M46:AG46)</f>
        <v>0</v>
      </c>
      <c r="AJ46" s="424"/>
      <c r="AK46" s="424"/>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2"/>
      <c r="AI47" s="424">
        <f>-SUM(M47:AG47)</f>
        <v>0</v>
      </c>
      <c r="AJ47" s="424"/>
      <c r="AK47" s="424"/>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49:AK49"/>
    <mergeCell ref="A50:AK51"/>
    <mergeCell ref="AE47:AG47"/>
    <mergeCell ref="AI47:AK47"/>
    <mergeCell ref="M48:O48"/>
    <mergeCell ref="P48:R48"/>
    <mergeCell ref="S48:U48"/>
    <mergeCell ref="V48:X48"/>
    <mergeCell ref="Y48:AA48"/>
    <mergeCell ref="AB48:AD48"/>
    <mergeCell ref="AE48:AG48"/>
    <mergeCell ref="AI48:AK48"/>
    <mergeCell ref="AB46:AD46"/>
    <mergeCell ref="AE46:AG46"/>
    <mergeCell ref="AI46:AK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E43:AG43"/>
    <mergeCell ref="AI43:AK43"/>
    <mergeCell ref="A44:G44"/>
    <mergeCell ref="H44:L44"/>
    <mergeCell ref="M44:AG44"/>
    <mergeCell ref="AI44:AK44"/>
    <mergeCell ref="M43:O43"/>
    <mergeCell ref="P43:R43"/>
    <mergeCell ref="S43:U43"/>
    <mergeCell ref="V43:X43"/>
    <mergeCell ref="Y43:AA43"/>
    <mergeCell ref="AB43:AD43"/>
    <mergeCell ref="AI41:AK41"/>
    <mergeCell ref="M42:O42"/>
    <mergeCell ref="P42:R42"/>
    <mergeCell ref="S42:U42"/>
    <mergeCell ref="V42:X42"/>
    <mergeCell ref="Y42:AA42"/>
    <mergeCell ref="AB42:AD42"/>
    <mergeCell ref="AE42:AG42"/>
    <mergeCell ref="AI42:AK42"/>
    <mergeCell ref="AE40:AG40"/>
    <mergeCell ref="AI40:AK40"/>
    <mergeCell ref="A41:L41"/>
    <mergeCell ref="M41:O41"/>
    <mergeCell ref="P41:R41"/>
    <mergeCell ref="S41:U41"/>
    <mergeCell ref="V41:X41"/>
    <mergeCell ref="Y41:AA41"/>
    <mergeCell ref="AB41:AD41"/>
    <mergeCell ref="AE41:AG41"/>
    <mergeCell ref="AB39:AD39"/>
    <mergeCell ref="AE39:AG39"/>
    <mergeCell ref="AI39:AK39"/>
    <mergeCell ref="B40:L40"/>
    <mergeCell ref="M40:O40"/>
    <mergeCell ref="P40:R40"/>
    <mergeCell ref="S40:U40"/>
    <mergeCell ref="V40:X40"/>
    <mergeCell ref="Y40:AA40"/>
    <mergeCell ref="AB40:AD40"/>
    <mergeCell ref="B39:L39"/>
    <mergeCell ref="M39:O39"/>
    <mergeCell ref="P39:R39"/>
    <mergeCell ref="S39:U39"/>
    <mergeCell ref="V39:X39"/>
    <mergeCell ref="Y39:AA39"/>
    <mergeCell ref="AB37:AD37"/>
    <mergeCell ref="AE37:AG37"/>
    <mergeCell ref="C38:L38"/>
    <mergeCell ref="M38:O38"/>
    <mergeCell ref="P38:R38"/>
    <mergeCell ref="S38:U38"/>
    <mergeCell ref="V38:X38"/>
    <mergeCell ref="Y38:AA38"/>
    <mergeCell ref="AB38:AD38"/>
    <mergeCell ref="AE38:AG38"/>
    <mergeCell ref="AB33:AD33"/>
    <mergeCell ref="AE33:AG33"/>
    <mergeCell ref="AI33:AK33"/>
    <mergeCell ref="A34:AK34"/>
    <mergeCell ref="C37:L37"/>
    <mergeCell ref="M37:O37"/>
    <mergeCell ref="P37:R37"/>
    <mergeCell ref="S37:U37"/>
    <mergeCell ref="V37:X37"/>
    <mergeCell ref="Y37:AA37"/>
    <mergeCell ref="Y32:AA32"/>
    <mergeCell ref="AB32:AD32"/>
    <mergeCell ref="AE32:AG32"/>
    <mergeCell ref="AI32:AK32"/>
    <mergeCell ref="B33:L33"/>
    <mergeCell ref="M33:O33"/>
    <mergeCell ref="P33:R33"/>
    <mergeCell ref="S33:U33"/>
    <mergeCell ref="V33:X33"/>
    <mergeCell ref="Y33:AA33"/>
    <mergeCell ref="Y31:AA31"/>
    <mergeCell ref="AB31:AD31"/>
    <mergeCell ref="AE31:AG31"/>
    <mergeCell ref="AI31:AK31"/>
    <mergeCell ref="B32:G32"/>
    <mergeCell ref="H32:L32"/>
    <mergeCell ref="M32:O32"/>
    <mergeCell ref="P32:R32"/>
    <mergeCell ref="S32:U32"/>
    <mergeCell ref="V32:X32"/>
    <mergeCell ref="Y30:AA30"/>
    <mergeCell ref="AB30:AD30"/>
    <mergeCell ref="AE30:AG30"/>
    <mergeCell ref="AI30:AK30"/>
    <mergeCell ref="B31:G31"/>
    <mergeCell ref="H31:L31"/>
    <mergeCell ref="M31:O31"/>
    <mergeCell ref="P31:R31"/>
    <mergeCell ref="S31:U31"/>
    <mergeCell ref="V31:X31"/>
    <mergeCell ref="Y29:AA29"/>
    <mergeCell ref="AB29:AD29"/>
    <mergeCell ref="AE29:AG29"/>
    <mergeCell ref="AI29:AK29"/>
    <mergeCell ref="B30:G30"/>
    <mergeCell ref="H30:L30"/>
    <mergeCell ref="M30:O30"/>
    <mergeCell ref="P30:R30"/>
    <mergeCell ref="S30:U30"/>
    <mergeCell ref="V30:X30"/>
    <mergeCell ref="Y28:AA28"/>
    <mergeCell ref="AB28:AD28"/>
    <mergeCell ref="AE28:AG28"/>
    <mergeCell ref="AI28:AK28"/>
    <mergeCell ref="B29:G29"/>
    <mergeCell ref="H29:L29"/>
    <mergeCell ref="M29:O29"/>
    <mergeCell ref="P29:R29"/>
    <mergeCell ref="S29:U29"/>
    <mergeCell ref="V29:X29"/>
    <mergeCell ref="Y26:AA26"/>
    <mergeCell ref="AB26:AD26"/>
    <mergeCell ref="AE26:AG26"/>
    <mergeCell ref="AI26:AK26"/>
    <mergeCell ref="B28:G28"/>
    <mergeCell ref="H28:L28"/>
    <mergeCell ref="M28:O28"/>
    <mergeCell ref="P28:R28"/>
    <mergeCell ref="S28:U28"/>
    <mergeCell ref="V28:X28"/>
    <mergeCell ref="Y25:AA25"/>
    <mergeCell ref="AB25:AD25"/>
    <mergeCell ref="AE25:AG25"/>
    <mergeCell ref="AI25:AK25"/>
    <mergeCell ref="C26:G26"/>
    <mergeCell ref="H26:L26"/>
    <mergeCell ref="M26:O26"/>
    <mergeCell ref="P26:R26"/>
    <mergeCell ref="S26:U26"/>
    <mergeCell ref="V26:X26"/>
    <mergeCell ref="Y24:AA24"/>
    <mergeCell ref="AB24:AD24"/>
    <mergeCell ref="AE24:AG24"/>
    <mergeCell ref="AI24:AK24"/>
    <mergeCell ref="C25:G25"/>
    <mergeCell ref="H25:L25"/>
    <mergeCell ref="M25:O25"/>
    <mergeCell ref="P25:R25"/>
    <mergeCell ref="S25:U25"/>
    <mergeCell ref="V25:X25"/>
    <mergeCell ref="Y23:AA23"/>
    <mergeCell ref="AB23:AD23"/>
    <mergeCell ref="AE23:AG23"/>
    <mergeCell ref="AI23:AK23"/>
    <mergeCell ref="C24:G24"/>
    <mergeCell ref="H24:L24"/>
    <mergeCell ref="M24:O24"/>
    <mergeCell ref="P24:R24"/>
    <mergeCell ref="S24:U24"/>
    <mergeCell ref="V24:X24"/>
    <mergeCell ref="Y21:AA21"/>
    <mergeCell ref="AB21:AD21"/>
    <mergeCell ref="AE21:AG21"/>
    <mergeCell ref="AI21:AK21"/>
    <mergeCell ref="C23:G23"/>
    <mergeCell ref="H23:L23"/>
    <mergeCell ref="M23:O23"/>
    <mergeCell ref="P23:R23"/>
    <mergeCell ref="S23:U23"/>
    <mergeCell ref="V23:X23"/>
    <mergeCell ref="Y20:AA20"/>
    <mergeCell ref="AB20:AD20"/>
    <mergeCell ref="AE20:AG20"/>
    <mergeCell ref="AI20:AK20"/>
    <mergeCell ref="C21:G21"/>
    <mergeCell ref="H21:L21"/>
    <mergeCell ref="M21:O21"/>
    <mergeCell ref="P21:R21"/>
    <mergeCell ref="S21:U21"/>
    <mergeCell ref="V21:X21"/>
    <mergeCell ref="Y19:AA19"/>
    <mergeCell ref="AB19:AD19"/>
    <mergeCell ref="AE19:AG19"/>
    <mergeCell ref="AI19:AK19"/>
    <mergeCell ref="C20:G20"/>
    <mergeCell ref="H20:L20"/>
    <mergeCell ref="M20:O20"/>
    <mergeCell ref="P20:R20"/>
    <mergeCell ref="S20:U20"/>
    <mergeCell ref="V20:X20"/>
    <mergeCell ref="C19:G19"/>
    <mergeCell ref="H19:L19"/>
    <mergeCell ref="M19:O19"/>
    <mergeCell ref="P19:R19"/>
    <mergeCell ref="S19:U19"/>
    <mergeCell ref="V19:X19"/>
    <mergeCell ref="AF17:AG17"/>
    <mergeCell ref="AI17:AK17"/>
    <mergeCell ref="M18:O18"/>
    <mergeCell ref="P18:R18"/>
    <mergeCell ref="S18:U18"/>
    <mergeCell ref="V18:X18"/>
    <mergeCell ref="Y18:AA18"/>
    <mergeCell ref="AB18:AD18"/>
    <mergeCell ref="AE18:AG18"/>
    <mergeCell ref="AI18:AK18"/>
    <mergeCell ref="AF16:AG16"/>
    <mergeCell ref="C17:G17"/>
    <mergeCell ref="H17:I17"/>
    <mergeCell ref="K17:L17"/>
    <mergeCell ref="N17:O17"/>
    <mergeCell ref="Q17:R17"/>
    <mergeCell ref="T17:U17"/>
    <mergeCell ref="W17:X17"/>
    <mergeCell ref="Z17:AA17"/>
    <mergeCell ref="AC17:AD17"/>
    <mergeCell ref="N16:O16"/>
    <mergeCell ref="Q16:R16"/>
    <mergeCell ref="T16:U16"/>
    <mergeCell ref="W16:X16"/>
    <mergeCell ref="Z16:AA16"/>
    <mergeCell ref="AC16:AD16"/>
    <mergeCell ref="AE14:AG14"/>
    <mergeCell ref="H15:L15"/>
    <mergeCell ref="M15:O15"/>
    <mergeCell ref="P15:R15"/>
    <mergeCell ref="S15:U15"/>
    <mergeCell ref="V15:X15"/>
    <mergeCell ref="Y15:AA15"/>
    <mergeCell ref="AB15:AD15"/>
    <mergeCell ref="AE15:AG15"/>
    <mergeCell ref="Y13:AA13"/>
    <mergeCell ref="AB13:AD13"/>
    <mergeCell ref="AE13:AG13"/>
    <mergeCell ref="H14:L14"/>
    <mergeCell ref="M14:O14"/>
    <mergeCell ref="P14:R14"/>
    <mergeCell ref="S14:U14"/>
    <mergeCell ref="V14:X14"/>
    <mergeCell ref="Y14:AA14"/>
    <mergeCell ref="AB14:AD14"/>
    <mergeCell ref="A13:G13"/>
    <mergeCell ref="H13:L13"/>
    <mergeCell ref="M13:O13"/>
    <mergeCell ref="P13:R13"/>
    <mergeCell ref="S13:U13"/>
    <mergeCell ref="V13:X13"/>
    <mergeCell ref="AI11:AK11"/>
    <mergeCell ref="M12:O12"/>
    <mergeCell ref="P12:R12"/>
    <mergeCell ref="S12:U12"/>
    <mergeCell ref="V12:X12"/>
    <mergeCell ref="Y12:AA12"/>
    <mergeCell ref="AB12:AD12"/>
    <mergeCell ref="AE12:AG12"/>
    <mergeCell ref="AB10:AD10"/>
    <mergeCell ref="AE10:AG10"/>
    <mergeCell ref="H11:L11"/>
    <mergeCell ref="M11:O11"/>
    <mergeCell ref="P11:R11"/>
    <mergeCell ref="S11:U11"/>
    <mergeCell ref="V11:X11"/>
    <mergeCell ref="Y11:AA11"/>
    <mergeCell ref="AB11:AD11"/>
    <mergeCell ref="AE11:AG11"/>
    <mergeCell ref="A8:F8"/>
    <mergeCell ref="G8:L8"/>
    <mergeCell ref="M8:AK9"/>
    <mergeCell ref="A9:F9"/>
    <mergeCell ref="G9:L9"/>
    <mergeCell ref="M10:O10"/>
    <mergeCell ref="P10:R10"/>
    <mergeCell ref="S10:U10"/>
    <mergeCell ref="V10:X10"/>
    <mergeCell ref="Y10:AA10"/>
    <mergeCell ref="AL5:AP5"/>
    <mergeCell ref="P6:Q6"/>
    <mergeCell ref="R6:AA6"/>
    <mergeCell ref="AB6:AG6"/>
    <mergeCell ref="AJ6:AK6"/>
    <mergeCell ref="A7:L7"/>
    <mergeCell ref="M7:AK7"/>
    <mergeCell ref="AO7:AS7"/>
    <mergeCell ref="H3:AD3"/>
    <mergeCell ref="A4:AK4"/>
    <mergeCell ref="A5:C6"/>
    <mergeCell ref="D5:O6"/>
    <mergeCell ref="P5:Q5"/>
    <mergeCell ref="R5:AA5"/>
    <mergeCell ref="AB5:AG5"/>
    <mergeCell ref="AI5:AK5"/>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20">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49</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9.5" customHeight="1" hidden="1">
      <c r="A10" s="61"/>
      <c r="B10" s="62"/>
      <c r="C10" s="62"/>
      <c r="D10" s="62"/>
      <c r="E10" s="62"/>
      <c r="F10" s="62"/>
      <c r="G10" s="62"/>
      <c r="H10" s="62"/>
      <c r="I10" s="62"/>
      <c r="J10" s="62"/>
      <c r="K10" s="62"/>
      <c r="L10" s="63"/>
      <c r="M10" s="451">
        <v>43</v>
      </c>
      <c r="N10" s="452"/>
      <c r="O10" s="452"/>
      <c r="P10" s="451">
        <v>44</v>
      </c>
      <c r="Q10" s="452"/>
      <c r="R10" s="452"/>
      <c r="S10" s="451">
        <v>45</v>
      </c>
      <c r="T10" s="452"/>
      <c r="U10" s="452"/>
      <c r="V10" s="451">
        <v>46</v>
      </c>
      <c r="W10" s="452"/>
      <c r="X10" s="452"/>
      <c r="Y10" s="451">
        <v>47</v>
      </c>
      <c r="Z10" s="452"/>
      <c r="AA10" s="452"/>
      <c r="AB10" s="451">
        <v>48</v>
      </c>
      <c r="AC10" s="452"/>
      <c r="AD10" s="452"/>
      <c r="AE10" s="451">
        <v>49</v>
      </c>
      <c r="AF10" s="452"/>
      <c r="AG10" s="452"/>
      <c r="AH10" s="56"/>
      <c r="AI10" s="56"/>
      <c r="AJ10" s="56"/>
      <c r="AK10" s="57"/>
      <c r="AL10" s="10" t="s">
        <v>24</v>
      </c>
    </row>
    <row r="11" spans="1:38" ht="12" customHeight="1">
      <c r="A11" s="85"/>
      <c r="B11" s="84"/>
      <c r="C11" s="84"/>
      <c r="D11" s="84"/>
      <c r="E11" s="84"/>
      <c r="F11" s="84"/>
      <c r="G11" s="84"/>
      <c r="H11" s="553" t="s">
        <v>48</v>
      </c>
      <c r="I11" s="553"/>
      <c r="J11" s="553"/>
      <c r="K11" s="553"/>
      <c r="L11" s="554"/>
      <c r="M11" s="641">
        <f>IF(M10&lt;='Per Diem Calc Tool'!$O$7+1,'Week 6'!AE11+1,"")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136"/>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137"/>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90" t="s">
        <v>47</v>
      </c>
      <c r="O16" s="390"/>
      <c r="P16" s="128" t="s">
        <v>46</v>
      </c>
      <c r="Q16" s="390" t="s">
        <v>47</v>
      </c>
      <c r="R16" s="390"/>
      <c r="S16" s="128" t="s">
        <v>46</v>
      </c>
      <c r="T16" s="390" t="s">
        <v>47</v>
      </c>
      <c r="U16" s="390"/>
      <c r="V16" s="128" t="s">
        <v>46</v>
      </c>
      <c r="W16" s="390" t="s">
        <v>47</v>
      </c>
      <c r="X16" s="390"/>
      <c r="Y16" s="128" t="s">
        <v>46</v>
      </c>
      <c r="Z16" s="390" t="s">
        <v>47</v>
      </c>
      <c r="AA16" s="390"/>
      <c r="AB16" s="128" t="s">
        <v>46</v>
      </c>
      <c r="AC16" s="390" t="s">
        <v>47</v>
      </c>
      <c r="AD16" s="390"/>
      <c r="AE16" s="128" t="s">
        <v>46</v>
      </c>
      <c r="AF16" s="390" t="s">
        <v>47</v>
      </c>
      <c r="AG16" s="390"/>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2"/>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527"/>
      <c r="I21" s="528"/>
      <c r="J21" s="528"/>
      <c r="K21" s="528"/>
      <c r="L21" s="529"/>
      <c r="M21" s="403"/>
      <c r="N21" s="403"/>
      <c r="O21" s="403"/>
      <c r="P21" s="403"/>
      <c r="Q21" s="403"/>
      <c r="R21" s="403"/>
      <c r="S21" s="403"/>
      <c r="T21" s="403"/>
      <c r="U21" s="403"/>
      <c r="V21" s="403"/>
      <c r="W21" s="403"/>
      <c r="X21" s="403"/>
      <c r="Y21" s="403"/>
      <c r="Z21" s="403"/>
      <c r="AA21" s="403"/>
      <c r="AB21" s="403"/>
      <c r="AC21" s="403"/>
      <c r="AD21" s="403"/>
      <c r="AE21" s="403"/>
      <c r="AF21" s="403"/>
      <c r="AG21" s="672"/>
      <c r="AH21" s="219"/>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187</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0"/>
      <c r="AI46" s="693">
        <f>-SUM(M46:AG46)</f>
        <v>0</v>
      </c>
      <c r="AJ46" s="693"/>
      <c r="AK46" s="693"/>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0"/>
      <c r="AI47" s="693">
        <f>-SUM(M47:AG47)</f>
        <v>0</v>
      </c>
      <c r="AJ47" s="693"/>
      <c r="AK47" s="693"/>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49:AK49"/>
    <mergeCell ref="A50:AK51"/>
    <mergeCell ref="AE47:AG47"/>
    <mergeCell ref="AI47:AK47"/>
    <mergeCell ref="M48:O48"/>
    <mergeCell ref="P48:R48"/>
    <mergeCell ref="S48:U48"/>
    <mergeCell ref="V48:X48"/>
    <mergeCell ref="Y48:AA48"/>
    <mergeCell ref="AB48:AD48"/>
    <mergeCell ref="AE48:AG48"/>
    <mergeCell ref="AI48:AK48"/>
    <mergeCell ref="AB46:AD46"/>
    <mergeCell ref="AE46:AG46"/>
    <mergeCell ref="AI46:AK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E43:AG43"/>
    <mergeCell ref="AI43:AK43"/>
    <mergeCell ref="A44:G44"/>
    <mergeCell ref="H44:L44"/>
    <mergeCell ref="M44:AG44"/>
    <mergeCell ref="AI44:AK44"/>
    <mergeCell ref="M43:O43"/>
    <mergeCell ref="P43:R43"/>
    <mergeCell ref="S43:U43"/>
    <mergeCell ref="V43:X43"/>
    <mergeCell ref="Y43:AA43"/>
    <mergeCell ref="AB43:AD43"/>
    <mergeCell ref="AI41:AK41"/>
    <mergeCell ref="M42:O42"/>
    <mergeCell ref="P42:R42"/>
    <mergeCell ref="S42:U42"/>
    <mergeCell ref="V42:X42"/>
    <mergeCell ref="Y42:AA42"/>
    <mergeCell ref="AB42:AD42"/>
    <mergeCell ref="AE42:AG42"/>
    <mergeCell ref="AI42:AK42"/>
    <mergeCell ref="AE40:AG40"/>
    <mergeCell ref="AI40:AK40"/>
    <mergeCell ref="A41:L41"/>
    <mergeCell ref="M41:O41"/>
    <mergeCell ref="P41:R41"/>
    <mergeCell ref="S41:U41"/>
    <mergeCell ref="V41:X41"/>
    <mergeCell ref="Y41:AA41"/>
    <mergeCell ref="AB41:AD41"/>
    <mergeCell ref="AE41:AG41"/>
    <mergeCell ref="AB39:AD39"/>
    <mergeCell ref="AE39:AG39"/>
    <mergeCell ref="AI39:AK39"/>
    <mergeCell ref="B40:L40"/>
    <mergeCell ref="M40:O40"/>
    <mergeCell ref="P40:R40"/>
    <mergeCell ref="S40:U40"/>
    <mergeCell ref="V40:X40"/>
    <mergeCell ref="Y40:AA40"/>
    <mergeCell ref="AB40:AD40"/>
    <mergeCell ref="B39:L39"/>
    <mergeCell ref="M39:O39"/>
    <mergeCell ref="P39:R39"/>
    <mergeCell ref="S39:U39"/>
    <mergeCell ref="V39:X39"/>
    <mergeCell ref="Y39:AA39"/>
    <mergeCell ref="AB37:AD37"/>
    <mergeCell ref="AE37:AG37"/>
    <mergeCell ref="C38:L38"/>
    <mergeCell ref="M38:O38"/>
    <mergeCell ref="P38:R38"/>
    <mergeCell ref="S38:U38"/>
    <mergeCell ref="V38:X38"/>
    <mergeCell ref="Y38:AA38"/>
    <mergeCell ref="AB38:AD38"/>
    <mergeCell ref="AE38:AG38"/>
    <mergeCell ref="AB33:AD33"/>
    <mergeCell ref="AE33:AG33"/>
    <mergeCell ref="AI33:AK33"/>
    <mergeCell ref="A34:AK34"/>
    <mergeCell ref="C37:L37"/>
    <mergeCell ref="M37:O37"/>
    <mergeCell ref="P37:R37"/>
    <mergeCell ref="S37:U37"/>
    <mergeCell ref="V37:X37"/>
    <mergeCell ref="Y37:AA37"/>
    <mergeCell ref="Y32:AA32"/>
    <mergeCell ref="AB32:AD32"/>
    <mergeCell ref="AE32:AG32"/>
    <mergeCell ref="AI32:AK32"/>
    <mergeCell ref="B33:L33"/>
    <mergeCell ref="M33:O33"/>
    <mergeCell ref="P33:R33"/>
    <mergeCell ref="S33:U33"/>
    <mergeCell ref="V33:X33"/>
    <mergeCell ref="Y33:AA33"/>
    <mergeCell ref="Y31:AA31"/>
    <mergeCell ref="AB31:AD31"/>
    <mergeCell ref="AE31:AG31"/>
    <mergeCell ref="AI31:AK31"/>
    <mergeCell ref="B32:G32"/>
    <mergeCell ref="H32:L32"/>
    <mergeCell ref="M32:O32"/>
    <mergeCell ref="P32:R32"/>
    <mergeCell ref="S32:U32"/>
    <mergeCell ref="V32:X32"/>
    <mergeCell ref="Y30:AA30"/>
    <mergeCell ref="AB30:AD30"/>
    <mergeCell ref="AE30:AG30"/>
    <mergeCell ref="AI30:AK30"/>
    <mergeCell ref="B31:G31"/>
    <mergeCell ref="H31:L31"/>
    <mergeCell ref="M31:O31"/>
    <mergeCell ref="P31:R31"/>
    <mergeCell ref="S31:U31"/>
    <mergeCell ref="V31:X31"/>
    <mergeCell ref="Y29:AA29"/>
    <mergeCell ref="AB29:AD29"/>
    <mergeCell ref="AE29:AG29"/>
    <mergeCell ref="AI29:AK29"/>
    <mergeCell ref="B30:G30"/>
    <mergeCell ref="H30:L30"/>
    <mergeCell ref="M30:O30"/>
    <mergeCell ref="P30:R30"/>
    <mergeCell ref="S30:U30"/>
    <mergeCell ref="V30:X30"/>
    <mergeCell ref="Y28:AA28"/>
    <mergeCell ref="AB28:AD28"/>
    <mergeCell ref="AE28:AG28"/>
    <mergeCell ref="AI28:AK28"/>
    <mergeCell ref="B29:G29"/>
    <mergeCell ref="H29:L29"/>
    <mergeCell ref="M29:O29"/>
    <mergeCell ref="P29:R29"/>
    <mergeCell ref="S29:U29"/>
    <mergeCell ref="V29:X29"/>
    <mergeCell ref="Y26:AA26"/>
    <mergeCell ref="AB26:AD26"/>
    <mergeCell ref="AE26:AG26"/>
    <mergeCell ref="AI26:AK26"/>
    <mergeCell ref="B28:G28"/>
    <mergeCell ref="H28:L28"/>
    <mergeCell ref="M28:O28"/>
    <mergeCell ref="P28:R28"/>
    <mergeCell ref="S28:U28"/>
    <mergeCell ref="V28:X28"/>
    <mergeCell ref="Y25:AA25"/>
    <mergeCell ref="AB25:AD25"/>
    <mergeCell ref="AE25:AG25"/>
    <mergeCell ref="AI25:AK25"/>
    <mergeCell ref="C26:G26"/>
    <mergeCell ref="H26:L26"/>
    <mergeCell ref="M26:O26"/>
    <mergeCell ref="P26:R26"/>
    <mergeCell ref="S26:U26"/>
    <mergeCell ref="V26:X26"/>
    <mergeCell ref="Y24:AA24"/>
    <mergeCell ref="AB24:AD24"/>
    <mergeCell ref="AE24:AG24"/>
    <mergeCell ref="AI24:AK24"/>
    <mergeCell ref="C25:G25"/>
    <mergeCell ref="H25:L25"/>
    <mergeCell ref="M25:O25"/>
    <mergeCell ref="P25:R25"/>
    <mergeCell ref="S25:U25"/>
    <mergeCell ref="V25:X25"/>
    <mergeCell ref="Y23:AA23"/>
    <mergeCell ref="AB23:AD23"/>
    <mergeCell ref="AE23:AG23"/>
    <mergeCell ref="AI23:AK23"/>
    <mergeCell ref="C24:G24"/>
    <mergeCell ref="H24:L24"/>
    <mergeCell ref="M24:O24"/>
    <mergeCell ref="P24:R24"/>
    <mergeCell ref="S24:U24"/>
    <mergeCell ref="V24:X24"/>
    <mergeCell ref="Y21:AA21"/>
    <mergeCell ref="AB21:AD21"/>
    <mergeCell ref="AE21:AG21"/>
    <mergeCell ref="AI21:AK21"/>
    <mergeCell ref="C23:G23"/>
    <mergeCell ref="H23:L23"/>
    <mergeCell ref="M23:O23"/>
    <mergeCell ref="P23:R23"/>
    <mergeCell ref="S23:U23"/>
    <mergeCell ref="V23:X23"/>
    <mergeCell ref="Y20:AA20"/>
    <mergeCell ref="AB20:AD20"/>
    <mergeCell ref="AE20:AG20"/>
    <mergeCell ref="AI20:AK20"/>
    <mergeCell ref="C21:G21"/>
    <mergeCell ref="H21:L21"/>
    <mergeCell ref="M21:O21"/>
    <mergeCell ref="P21:R21"/>
    <mergeCell ref="S21:U21"/>
    <mergeCell ref="V21:X21"/>
    <mergeCell ref="Y19:AA19"/>
    <mergeCell ref="AB19:AD19"/>
    <mergeCell ref="AE19:AG19"/>
    <mergeCell ref="AI19:AK19"/>
    <mergeCell ref="C20:G20"/>
    <mergeCell ref="H20:L20"/>
    <mergeCell ref="M20:O20"/>
    <mergeCell ref="P20:R20"/>
    <mergeCell ref="S20:U20"/>
    <mergeCell ref="V20:X20"/>
    <mergeCell ref="C19:G19"/>
    <mergeCell ref="H19:L19"/>
    <mergeCell ref="M19:O19"/>
    <mergeCell ref="P19:R19"/>
    <mergeCell ref="S19:U19"/>
    <mergeCell ref="V19:X19"/>
    <mergeCell ref="AF17:AG17"/>
    <mergeCell ref="AI17:AK17"/>
    <mergeCell ref="M18:O18"/>
    <mergeCell ref="P18:R18"/>
    <mergeCell ref="S18:U18"/>
    <mergeCell ref="V18:X18"/>
    <mergeCell ref="Y18:AA18"/>
    <mergeCell ref="AB18:AD18"/>
    <mergeCell ref="AE18:AG18"/>
    <mergeCell ref="AI18:AK18"/>
    <mergeCell ref="AF16:AG16"/>
    <mergeCell ref="C17:G17"/>
    <mergeCell ref="H17:I17"/>
    <mergeCell ref="K17:L17"/>
    <mergeCell ref="N17:O17"/>
    <mergeCell ref="Q17:R17"/>
    <mergeCell ref="T17:U17"/>
    <mergeCell ref="W17:X17"/>
    <mergeCell ref="Z17:AA17"/>
    <mergeCell ref="AC17:AD17"/>
    <mergeCell ref="N16:O16"/>
    <mergeCell ref="Q16:R16"/>
    <mergeCell ref="T16:U16"/>
    <mergeCell ref="W16:X16"/>
    <mergeCell ref="Z16:AA16"/>
    <mergeCell ref="AC16:AD16"/>
    <mergeCell ref="AE14:AG14"/>
    <mergeCell ref="H15:L15"/>
    <mergeCell ref="M15:O15"/>
    <mergeCell ref="P15:R15"/>
    <mergeCell ref="S15:U15"/>
    <mergeCell ref="V15:X15"/>
    <mergeCell ref="Y15:AA15"/>
    <mergeCell ref="AB15:AD15"/>
    <mergeCell ref="AE15:AG15"/>
    <mergeCell ref="Y13:AA13"/>
    <mergeCell ref="AB13:AD13"/>
    <mergeCell ref="AE13:AG13"/>
    <mergeCell ref="H14:L14"/>
    <mergeCell ref="M14:O14"/>
    <mergeCell ref="P14:R14"/>
    <mergeCell ref="S14:U14"/>
    <mergeCell ref="V14:X14"/>
    <mergeCell ref="Y14:AA14"/>
    <mergeCell ref="AB14:AD14"/>
    <mergeCell ref="A13:G13"/>
    <mergeCell ref="H13:L13"/>
    <mergeCell ref="M13:O13"/>
    <mergeCell ref="P13:R13"/>
    <mergeCell ref="S13:U13"/>
    <mergeCell ref="V13:X13"/>
    <mergeCell ref="AI11:AK11"/>
    <mergeCell ref="M12:O12"/>
    <mergeCell ref="P12:R12"/>
    <mergeCell ref="S12:U12"/>
    <mergeCell ref="V12:X12"/>
    <mergeCell ref="Y12:AA12"/>
    <mergeCell ref="AB12:AD12"/>
    <mergeCell ref="AE12:AG12"/>
    <mergeCell ref="AB10:AD10"/>
    <mergeCell ref="AE10:AG10"/>
    <mergeCell ref="H11:L11"/>
    <mergeCell ref="M11:O11"/>
    <mergeCell ref="P11:R11"/>
    <mergeCell ref="S11:U11"/>
    <mergeCell ref="V11:X11"/>
    <mergeCell ref="Y11:AA11"/>
    <mergeCell ref="AB11:AD11"/>
    <mergeCell ref="AE11:AG11"/>
    <mergeCell ref="A8:F8"/>
    <mergeCell ref="G8:L8"/>
    <mergeCell ref="M8:AK9"/>
    <mergeCell ref="A9:F9"/>
    <mergeCell ref="G9:L9"/>
    <mergeCell ref="M10:O10"/>
    <mergeCell ref="P10:R10"/>
    <mergeCell ref="S10:U10"/>
    <mergeCell ref="V10:X10"/>
    <mergeCell ref="Y10:AA10"/>
    <mergeCell ref="AL5:AP5"/>
    <mergeCell ref="P6:Q6"/>
    <mergeCell ref="R6:AA6"/>
    <mergeCell ref="AB6:AG6"/>
    <mergeCell ref="AJ6:AK6"/>
    <mergeCell ref="A7:L7"/>
    <mergeCell ref="M7:AK7"/>
    <mergeCell ref="AO7:AS7"/>
    <mergeCell ref="H3:AD3"/>
    <mergeCell ref="A4:AK4"/>
    <mergeCell ref="A5:C6"/>
    <mergeCell ref="D5:O6"/>
    <mergeCell ref="P5:Q5"/>
    <mergeCell ref="R5:AA5"/>
    <mergeCell ref="AB5:AG5"/>
    <mergeCell ref="AI5:AK5"/>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52</v>
      </c>
      <c r="B3" s="82"/>
      <c r="C3" s="82"/>
      <c r="D3" s="82"/>
      <c r="E3" s="82">
        <f>('Week 1'!BB1+'Week 2'!BB1+'Week 3'!BB1+'Week 4'!BB1+'Week 5'!BB1+'Week 6'!BB1+'Week 7'!BB1+'Week 8'!BB1+'Week 9'!BB1+'Week 10'!BB1+'Week 11'!BB1+'Week 12'!BB1+'Week 13'!BB1)</f>
        <v>1</v>
      </c>
      <c r="F3" s="82"/>
      <c r="G3" s="82"/>
      <c r="H3" s="612" t="s">
        <v>13</v>
      </c>
      <c r="I3" s="612"/>
      <c r="J3" s="612"/>
      <c r="K3" s="612"/>
      <c r="L3" s="612"/>
      <c r="M3" s="612"/>
      <c r="N3" s="612"/>
      <c r="O3" s="612"/>
      <c r="P3" s="612"/>
      <c r="Q3" s="612"/>
      <c r="R3" s="612"/>
      <c r="S3" s="612"/>
      <c r="T3" s="612"/>
      <c r="U3" s="612"/>
      <c r="V3" s="612"/>
      <c r="W3" s="612"/>
      <c r="X3" s="612"/>
      <c r="Y3" s="612"/>
      <c r="Z3" s="612"/>
      <c r="AA3" s="612"/>
      <c r="AB3" s="612"/>
      <c r="AC3" s="612"/>
      <c r="AD3" s="612"/>
      <c r="AE3" s="12"/>
      <c r="AF3" s="12"/>
      <c r="AG3" s="82"/>
      <c r="AH3" s="82"/>
      <c r="AI3" s="82"/>
      <c r="AJ3" s="82"/>
      <c r="AK3" s="82"/>
    </row>
    <row r="4" spans="1:37" ht="18" customHeight="1">
      <c r="A4" s="666" t="s">
        <v>133</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row>
    <row r="5" spans="1:45" s="134" customFormat="1" ht="14.25" customHeight="1">
      <c r="A5" s="458" t="s">
        <v>106</v>
      </c>
      <c r="B5" s="459"/>
      <c r="C5" s="460"/>
      <c r="D5" s="622">
        <f>+'Week 1'!D5:O6</f>
        <v>0</v>
      </c>
      <c r="E5" s="623"/>
      <c r="F5" s="623"/>
      <c r="G5" s="623"/>
      <c r="H5" s="623"/>
      <c r="I5" s="623"/>
      <c r="J5" s="623"/>
      <c r="K5" s="623"/>
      <c r="L5" s="623"/>
      <c r="M5" s="623"/>
      <c r="N5" s="623"/>
      <c r="O5" s="624"/>
      <c r="P5" s="615" t="str">
        <f>'Week 1'!P5:Q5</f>
        <v> Pay To</v>
      </c>
      <c r="Q5" s="616"/>
      <c r="R5" s="634">
        <f>+'Week 1'!R5:AC5</f>
        <v>0</v>
      </c>
      <c r="S5" s="635"/>
      <c r="T5" s="635"/>
      <c r="U5" s="635"/>
      <c r="V5" s="635"/>
      <c r="W5" s="635"/>
      <c r="X5" s="635"/>
      <c r="Y5" s="635"/>
      <c r="Z5" s="635"/>
      <c r="AA5" s="636"/>
      <c r="AB5" s="473" t="s">
        <v>19</v>
      </c>
      <c r="AC5" s="473"/>
      <c r="AD5" s="473"/>
      <c r="AE5" s="473"/>
      <c r="AF5" s="473"/>
      <c r="AG5" s="473"/>
      <c r="AH5" s="7"/>
      <c r="AI5" s="620" t="s">
        <v>56</v>
      </c>
      <c r="AJ5" s="620"/>
      <c r="AK5" s="620"/>
      <c r="AL5" s="618"/>
      <c r="AM5" s="619"/>
      <c r="AN5" s="619"/>
      <c r="AO5" s="619"/>
      <c r="AP5" s="619"/>
      <c r="AQ5" s="133"/>
      <c r="AR5" s="133"/>
      <c r="AS5" s="133"/>
    </row>
    <row r="6" spans="1:45" s="134" customFormat="1" ht="14.25" customHeight="1">
      <c r="A6" s="461"/>
      <c r="B6" s="462"/>
      <c r="C6" s="463"/>
      <c r="D6" s="625"/>
      <c r="E6" s="626"/>
      <c r="F6" s="626"/>
      <c r="G6" s="626"/>
      <c r="H6" s="626"/>
      <c r="I6" s="626"/>
      <c r="J6" s="626"/>
      <c r="K6" s="626"/>
      <c r="L6" s="626"/>
      <c r="M6" s="626"/>
      <c r="N6" s="626"/>
      <c r="O6" s="627"/>
      <c r="P6" s="476" t="str">
        <f>'Week 1'!P6:Q6</f>
        <v>Address</v>
      </c>
      <c r="Q6" s="617"/>
      <c r="R6" s="631">
        <f>+'Week 1'!R6:AC6</f>
        <v>0</v>
      </c>
      <c r="S6" s="632"/>
      <c r="T6" s="632"/>
      <c r="U6" s="632"/>
      <c r="V6" s="632"/>
      <c r="W6" s="632"/>
      <c r="X6" s="632"/>
      <c r="Y6" s="632"/>
      <c r="Z6" s="632"/>
      <c r="AA6" s="633"/>
      <c r="AB6" s="621">
        <f>+'Week 1'!AD6</f>
        <v>0</v>
      </c>
      <c r="AC6" s="621"/>
      <c r="AD6" s="621"/>
      <c r="AE6" s="621"/>
      <c r="AF6" s="621"/>
      <c r="AG6" s="621"/>
      <c r="AH6" s="8"/>
      <c r="AI6" s="8" t="s">
        <v>14</v>
      </c>
      <c r="AJ6" s="637">
        <f>+'Week 1'!AM6</f>
        <v>0</v>
      </c>
      <c r="AK6" s="637"/>
      <c r="AL6" s="133"/>
      <c r="AM6" s="133"/>
      <c r="AN6" s="133"/>
      <c r="AO6" s="133"/>
      <c r="AP6" s="133"/>
      <c r="AQ6" s="133"/>
      <c r="AR6" s="133"/>
      <c r="AS6" s="133"/>
    </row>
    <row r="7" spans="1:45" ht="12" customHeight="1">
      <c r="A7" s="410" t="s">
        <v>20</v>
      </c>
      <c r="B7" s="628"/>
      <c r="C7" s="628"/>
      <c r="D7" s="629"/>
      <c r="E7" s="629"/>
      <c r="F7" s="629"/>
      <c r="G7" s="629"/>
      <c r="H7" s="629"/>
      <c r="I7" s="629"/>
      <c r="J7" s="629"/>
      <c r="K7" s="629"/>
      <c r="L7" s="630"/>
      <c r="M7" s="410" t="str">
        <f>'Week 1'!M7:AN7</f>
        <v>Purpose of Travel (Destination, event, etc.)</v>
      </c>
      <c r="N7" s="411"/>
      <c r="O7" s="411"/>
      <c r="P7" s="411"/>
      <c r="Q7" s="411"/>
      <c r="R7" s="411"/>
      <c r="S7" s="411"/>
      <c r="T7" s="411"/>
      <c r="U7" s="411"/>
      <c r="V7" s="411"/>
      <c r="W7" s="411"/>
      <c r="X7" s="411"/>
      <c r="Y7" s="411"/>
      <c r="Z7" s="411"/>
      <c r="AA7" s="411"/>
      <c r="AB7" s="411"/>
      <c r="AC7" s="411"/>
      <c r="AD7" s="411"/>
      <c r="AE7" s="411"/>
      <c r="AF7" s="411"/>
      <c r="AG7" s="411"/>
      <c r="AH7" s="411"/>
      <c r="AI7" s="411"/>
      <c r="AJ7" s="411"/>
      <c r="AK7" s="412"/>
      <c r="AL7" s="135" t="s">
        <v>22</v>
      </c>
      <c r="AM7" s="135"/>
      <c r="AN7" s="135"/>
      <c r="AO7" s="618"/>
      <c r="AP7" s="619"/>
      <c r="AQ7" s="619"/>
      <c r="AR7" s="619"/>
      <c r="AS7" s="619"/>
    </row>
    <row r="8" spans="1:45" ht="13.5" customHeight="1">
      <c r="A8" s="676" t="s">
        <v>75</v>
      </c>
      <c r="B8" s="677"/>
      <c r="C8" s="677"/>
      <c r="D8" s="677"/>
      <c r="E8" s="677"/>
      <c r="F8" s="677"/>
      <c r="G8" s="678">
        <f>'Week 1'!G8:L8</f>
        <v>0</v>
      </c>
      <c r="H8" s="678"/>
      <c r="I8" s="678"/>
      <c r="J8" s="678"/>
      <c r="K8" s="678"/>
      <c r="L8" s="678"/>
      <c r="M8" s="679">
        <f>'Week 1'!M8:AN9</f>
        <v>0</v>
      </c>
      <c r="N8" s="680"/>
      <c r="O8" s="680"/>
      <c r="P8" s="680"/>
      <c r="Q8" s="680"/>
      <c r="R8" s="680"/>
      <c r="S8" s="680"/>
      <c r="T8" s="680"/>
      <c r="U8" s="680"/>
      <c r="V8" s="680"/>
      <c r="W8" s="680"/>
      <c r="X8" s="680"/>
      <c r="Y8" s="680"/>
      <c r="Z8" s="680"/>
      <c r="AA8" s="680"/>
      <c r="AB8" s="680"/>
      <c r="AC8" s="680"/>
      <c r="AD8" s="680"/>
      <c r="AE8" s="680"/>
      <c r="AF8" s="680"/>
      <c r="AG8" s="680"/>
      <c r="AH8" s="680"/>
      <c r="AI8" s="680"/>
      <c r="AJ8" s="680"/>
      <c r="AK8" s="681"/>
      <c r="AL8" s="135" t="s">
        <v>23</v>
      </c>
      <c r="AM8" s="135"/>
      <c r="AN8" s="135"/>
      <c r="AO8" s="78"/>
      <c r="AP8" s="78"/>
      <c r="AQ8" s="78"/>
      <c r="AR8" s="78"/>
      <c r="AS8" s="78"/>
    </row>
    <row r="9" spans="1:45" ht="13.5" customHeight="1">
      <c r="A9" s="676" t="s">
        <v>78</v>
      </c>
      <c r="B9" s="677"/>
      <c r="C9" s="677"/>
      <c r="D9" s="677"/>
      <c r="E9" s="677"/>
      <c r="F9" s="677"/>
      <c r="G9" s="678">
        <f>'Week 1'!G9:L9</f>
        <v>0</v>
      </c>
      <c r="H9" s="678"/>
      <c r="I9" s="678"/>
      <c r="J9" s="678"/>
      <c r="K9" s="678"/>
      <c r="L9" s="678"/>
      <c r="M9" s="682"/>
      <c r="N9" s="683"/>
      <c r="O9" s="683"/>
      <c r="P9" s="683"/>
      <c r="Q9" s="683"/>
      <c r="R9" s="683"/>
      <c r="S9" s="683"/>
      <c r="T9" s="683"/>
      <c r="U9" s="683"/>
      <c r="V9" s="683"/>
      <c r="W9" s="683"/>
      <c r="X9" s="683"/>
      <c r="Y9" s="683"/>
      <c r="Z9" s="683"/>
      <c r="AA9" s="683"/>
      <c r="AB9" s="683"/>
      <c r="AC9" s="683"/>
      <c r="AD9" s="683"/>
      <c r="AE9" s="683"/>
      <c r="AF9" s="683"/>
      <c r="AG9" s="683"/>
      <c r="AH9" s="683"/>
      <c r="AI9" s="683"/>
      <c r="AJ9" s="683"/>
      <c r="AK9" s="684"/>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73">
        <v>50</v>
      </c>
      <c r="N10" s="674"/>
      <c r="O10" s="674"/>
      <c r="P10" s="673">
        <v>51</v>
      </c>
      <c r="Q10" s="674"/>
      <c r="R10" s="674"/>
      <c r="S10" s="673">
        <v>52</v>
      </c>
      <c r="T10" s="674"/>
      <c r="U10" s="674"/>
      <c r="V10" s="673">
        <v>53</v>
      </c>
      <c r="W10" s="674"/>
      <c r="X10" s="674"/>
      <c r="Y10" s="673">
        <v>54</v>
      </c>
      <c r="Z10" s="674"/>
      <c r="AA10" s="674"/>
      <c r="AB10" s="673">
        <v>55</v>
      </c>
      <c r="AC10" s="674"/>
      <c r="AD10" s="674"/>
      <c r="AE10" s="673">
        <v>56</v>
      </c>
      <c r="AF10" s="674"/>
      <c r="AG10" s="674"/>
      <c r="AH10" s="258"/>
      <c r="AI10" s="258"/>
      <c r="AJ10" s="258"/>
      <c r="AK10" s="259"/>
      <c r="AL10" s="10" t="s">
        <v>24</v>
      </c>
    </row>
    <row r="11" spans="1:38" ht="12" customHeight="1">
      <c r="A11" s="85"/>
      <c r="B11" s="84"/>
      <c r="C11" s="84"/>
      <c r="D11" s="84"/>
      <c r="E11" s="84"/>
      <c r="F11" s="84"/>
      <c r="G11" s="84"/>
      <c r="H11" s="553" t="s">
        <v>48</v>
      </c>
      <c r="I11" s="553"/>
      <c r="J11" s="553"/>
      <c r="K11" s="553"/>
      <c r="L11" s="554"/>
      <c r="M11" s="641">
        <f>IF(M10&lt;='Per Diem Calc Tool'!$O$7+1,'Week 7'!AE11+1,"")</f>
      </c>
      <c r="N11" s="641"/>
      <c r="O11" s="641"/>
      <c r="P11" s="641">
        <f>IF(P10&lt;='Per Diem Calc Tool'!$O$7+1,M11+1,"")</f>
      </c>
      <c r="Q11" s="641"/>
      <c r="R11" s="641"/>
      <c r="S11" s="641">
        <f>IF(S10&lt;='Per Diem Calc Tool'!$O$7+1,P11+1,"")</f>
      </c>
      <c r="T11" s="641"/>
      <c r="U11" s="641"/>
      <c r="V11" s="641">
        <f>IF(V10&lt;='Per Diem Calc Tool'!$O$7+1,S11+1,"")</f>
      </c>
      <c r="W11" s="641"/>
      <c r="X11" s="641"/>
      <c r="Y11" s="641">
        <f>IF(Y10&lt;='Per Diem Calc Tool'!$O$7+1,V11+1,"")</f>
      </c>
      <c r="Z11" s="641"/>
      <c r="AA11" s="641"/>
      <c r="AB11" s="641">
        <f>IF(AB10&lt;='Per Diem Calc Tool'!$O$7+1,Y11+1,"")</f>
      </c>
      <c r="AC11" s="641"/>
      <c r="AD11" s="641"/>
      <c r="AE11" s="641">
        <f>IF(AE10&lt;='Per Diem Calc Tool'!$O$7+1,AB11+1,"")</f>
      </c>
      <c r="AF11" s="641"/>
      <c r="AG11" s="641"/>
      <c r="AH11" s="260"/>
      <c r="AI11" s="675" t="s">
        <v>29</v>
      </c>
      <c r="AJ11" s="675"/>
      <c r="AK11" s="675"/>
      <c r="AL11" s="10" t="s">
        <v>25</v>
      </c>
    </row>
    <row r="12" spans="1:37" ht="12" customHeight="1">
      <c r="A12" s="139"/>
      <c r="B12" s="96"/>
      <c r="C12" s="96"/>
      <c r="D12" s="96"/>
      <c r="E12" s="96"/>
      <c r="F12" s="140" t="str">
        <f>'Week 1'!H12</f>
        <v>Day of the Week</v>
      </c>
      <c r="G12" s="96"/>
      <c r="H12" s="141"/>
      <c r="I12" s="141"/>
      <c r="J12" s="141"/>
      <c r="K12" s="141"/>
      <c r="L12" s="142"/>
      <c r="M12" s="453">
        <f>M11</f>
      </c>
      <c r="N12" s="454"/>
      <c r="O12" s="455"/>
      <c r="P12" s="453">
        <f>P11</f>
      </c>
      <c r="Q12" s="454"/>
      <c r="R12" s="455"/>
      <c r="S12" s="453">
        <f>S11</f>
      </c>
      <c r="T12" s="454"/>
      <c r="U12" s="455"/>
      <c r="V12" s="453">
        <f>V11</f>
      </c>
      <c r="W12" s="454"/>
      <c r="X12" s="455"/>
      <c r="Y12" s="453">
        <f>Y11</f>
      </c>
      <c r="Z12" s="454"/>
      <c r="AA12" s="455"/>
      <c r="AB12" s="453">
        <f>AB11</f>
      </c>
      <c r="AC12" s="454"/>
      <c r="AD12" s="455"/>
      <c r="AE12" s="453">
        <f>AE11</f>
      </c>
      <c r="AF12" s="454"/>
      <c r="AG12" s="455"/>
      <c r="AH12" s="91"/>
      <c r="AI12" s="145"/>
      <c r="AJ12" s="146"/>
      <c r="AK12" s="147"/>
    </row>
    <row r="13" spans="1:38" ht="12" customHeight="1">
      <c r="A13" s="448" t="str">
        <f>'Week 1'!A13:G13</f>
        <v>Transportation:</v>
      </c>
      <c r="B13" s="449"/>
      <c r="C13" s="449"/>
      <c r="D13" s="449"/>
      <c r="E13" s="449"/>
      <c r="F13" s="449"/>
      <c r="G13" s="450"/>
      <c r="H13" s="539" t="s">
        <v>3</v>
      </c>
      <c r="I13" s="539"/>
      <c r="J13" s="539"/>
      <c r="K13" s="539"/>
      <c r="L13" s="539"/>
      <c r="M13" s="362"/>
      <c r="N13" s="362"/>
      <c r="O13" s="362"/>
      <c r="P13" s="362"/>
      <c r="Q13" s="362"/>
      <c r="R13" s="362"/>
      <c r="S13" s="362"/>
      <c r="T13" s="362"/>
      <c r="U13" s="362"/>
      <c r="V13" s="362"/>
      <c r="W13" s="362"/>
      <c r="X13" s="362"/>
      <c r="Y13" s="362"/>
      <c r="Z13" s="362"/>
      <c r="AA13" s="362"/>
      <c r="AB13" s="362"/>
      <c r="AC13" s="362"/>
      <c r="AD13" s="362"/>
      <c r="AE13" s="362"/>
      <c r="AF13" s="362"/>
      <c r="AG13" s="362"/>
      <c r="AH13" s="136"/>
      <c r="AI13" s="148"/>
      <c r="AJ13" s="149"/>
      <c r="AK13" s="150"/>
      <c r="AL13" s="10" t="s">
        <v>26</v>
      </c>
    </row>
    <row r="14" spans="1:37" ht="12" customHeight="1">
      <c r="A14" s="122"/>
      <c r="B14" s="123"/>
      <c r="C14" s="123"/>
      <c r="D14" s="123"/>
      <c r="E14" s="123"/>
      <c r="F14" s="123"/>
      <c r="G14" s="123"/>
      <c r="H14" s="539" t="s">
        <v>30</v>
      </c>
      <c r="I14" s="539"/>
      <c r="J14" s="539"/>
      <c r="K14" s="539"/>
      <c r="L14" s="539"/>
      <c r="M14" s="362"/>
      <c r="N14" s="362"/>
      <c r="O14" s="362"/>
      <c r="P14" s="362"/>
      <c r="Q14" s="362"/>
      <c r="R14" s="362"/>
      <c r="S14" s="362"/>
      <c r="T14" s="362"/>
      <c r="U14" s="362"/>
      <c r="V14" s="362"/>
      <c r="W14" s="362"/>
      <c r="X14" s="362"/>
      <c r="Y14" s="362"/>
      <c r="Z14" s="362"/>
      <c r="AA14" s="362"/>
      <c r="AB14" s="362"/>
      <c r="AC14" s="362"/>
      <c r="AD14" s="362"/>
      <c r="AE14" s="362"/>
      <c r="AF14" s="362"/>
      <c r="AG14" s="362"/>
      <c r="AH14" s="137"/>
      <c r="AI14" s="151"/>
      <c r="AJ14" s="152"/>
      <c r="AK14" s="153"/>
    </row>
    <row r="15" spans="1:38" ht="12" customHeight="1">
      <c r="A15" s="122"/>
      <c r="B15" s="123"/>
      <c r="C15" s="123"/>
      <c r="D15" s="123"/>
      <c r="E15" s="123"/>
      <c r="F15" s="123"/>
      <c r="G15" s="123"/>
      <c r="H15" s="539" t="s">
        <v>4</v>
      </c>
      <c r="I15" s="539"/>
      <c r="J15" s="539"/>
      <c r="K15" s="539"/>
      <c r="L15" s="539"/>
      <c r="M15" s="362"/>
      <c r="N15" s="362"/>
      <c r="O15" s="362"/>
      <c r="P15" s="362"/>
      <c r="Q15" s="362"/>
      <c r="R15" s="362"/>
      <c r="S15" s="362"/>
      <c r="T15" s="362"/>
      <c r="U15" s="362"/>
      <c r="V15" s="362"/>
      <c r="W15" s="362"/>
      <c r="X15" s="362"/>
      <c r="Y15" s="362"/>
      <c r="Z15" s="362"/>
      <c r="AA15" s="362"/>
      <c r="AB15" s="362"/>
      <c r="AC15" s="362"/>
      <c r="AD15" s="362"/>
      <c r="AE15" s="362"/>
      <c r="AF15" s="362"/>
      <c r="AG15" s="362"/>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266" t="s">
        <v>46</v>
      </c>
      <c r="N16" s="694" t="s">
        <v>47</v>
      </c>
      <c r="O16" s="694"/>
      <c r="P16" s="266" t="s">
        <v>46</v>
      </c>
      <c r="Q16" s="694" t="s">
        <v>47</v>
      </c>
      <c r="R16" s="694"/>
      <c r="S16" s="266" t="s">
        <v>46</v>
      </c>
      <c r="T16" s="694" t="s">
        <v>47</v>
      </c>
      <c r="U16" s="694"/>
      <c r="V16" s="266" t="s">
        <v>46</v>
      </c>
      <c r="W16" s="694" t="s">
        <v>47</v>
      </c>
      <c r="X16" s="694"/>
      <c r="Y16" s="266" t="s">
        <v>46</v>
      </c>
      <c r="Z16" s="694" t="s">
        <v>47</v>
      </c>
      <c r="AA16" s="694"/>
      <c r="AB16" s="266" t="s">
        <v>46</v>
      </c>
      <c r="AC16" s="694" t="s">
        <v>47</v>
      </c>
      <c r="AD16" s="694"/>
      <c r="AE16" s="266" t="s">
        <v>46</v>
      </c>
      <c r="AF16" s="694" t="s">
        <v>47</v>
      </c>
      <c r="AG16" s="694"/>
      <c r="AH16" s="154"/>
      <c r="AI16" s="154"/>
      <c r="AJ16" s="154"/>
      <c r="AK16" s="3"/>
    </row>
    <row r="17" spans="1:37" ht="17.25" customHeight="1">
      <c r="A17" s="87"/>
      <c r="B17" s="87"/>
      <c r="C17" s="613" t="str">
        <f>'Week 1'!C18:G18</f>
        <v>Mileage - Standard rate</v>
      </c>
      <c r="D17" s="614"/>
      <c r="E17" s="614"/>
      <c r="F17" s="614"/>
      <c r="G17" s="614"/>
      <c r="H17" s="608">
        <f>'Week 1'!H18:I18</f>
        <v>0</v>
      </c>
      <c r="I17" s="608"/>
      <c r="J17" s="126"/>
      <c r="K17" s="456" t="str">
        <f>'Week 1'!K18:L18</f>
        <v>/mile</v>
      </c>
      <c r="L17" s="457"/>
      <c r="M17" s="307">
        <f>IF(N17&gt;0,'Week 1'!H18,"")</f>
      </c>
      <c r="N17" s="348"/>
      <c r="O17" s="349"/>
      <c r="P17" s="307">
        <f>IF(Q17&gt;0,'Week 1'!H18,"")</f>
      </c>
      <c r="Q17" s="348"/>
      <c r="R17" s="349"/>
      <c r="S17" s="307">
        <f>IF(T17&gt;0,'Week 1'!H18,"")</f>
      </c>
      <c r="T17" s="348"/>
      <c r="U17" s="349"/>
      <c r="V17" s="307">
        <f>IF(W17&gt;0,'Week 1'!H18,"")</f>
      </c>
      <c r="W17" s="348"/>
      <c r="X17" s="349"/>
      <c r="Y17" s="307">
        <f>IF(Z17&gt;0,'Week 1'!H18,"")</f>
      </c>
      <c r="Z17" s="348"/>
      <c r="AA17" s="349"/>
      <c r="AB17" s="307">
        <f>IF(AC17&gt;0,'Week 1'!H18,"")</f>
      </c>
      <c r="AC17" s="348"/>
      <c r="AD17" s="349"/>
      <c r="AE17" s="307">
        <f>IF(AF17&gt;0,'Week 1'!H18,"")</f>
      </c>
      <c r="AF17" s="348"/>
      <c r="AG17" s="664"/>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424">
        <f>IF(M17&lt;&gt;"",N17*M17,+N17*$H$17)</f>
        <v>0</v>
      </c>
      <c r="N18" s="424"/>
      <c r="O18" s="424"/>
      <c r="P18" s="424">
        <f>IF(P17&lt;&gt;"",Q17*P17,+Q17*$H$17)</f>
        <v>0</v>
      </c>
      <c r="Q18" s="424"/>
      <c r="R18" s="424"/>
      <c r="S18" s="424">
        <f>IF(S17&lt;&gt;"",T17*S17,+T17*$H$17)</f>
        <v>0</v>
      </c>
      <c r="T18" s="424"/>
      <c r="U18" s="424"/>
      <c r="V18" s="424">
        <f>IF(V17&lt;&gt;"",W17*V17,+W17*$H$17)</f>
        <v>0</v>
      </c>
      <c r="W18" s="424"/>
      <c r="X18" s="424"/>
      <c r="Y18" s="424">
        <f>IF(Y17&lt;&gt;"",Z17*Y17,+Z17*$H$17)</f>
        <v>0</v>
      </c>
      <c r="Z18" s="424"/>
      <c r="AA18" s="424"/>
      <c r="AB18" s="424">
        <f>IF(AB17&lt;&gt;"",AC17*AB17,+AC17*$H$17)</f>
        <v>0</v>
      </c>
      <c r="AC18" s="424"/>
      <c r="AD18" s="424"/>
      <c r="AE18" s="424">
        <f>IF(AE17&lt;&gt;"",AF17*AE17,+AF17*$H$17)</f>
        <v>0</v>
      </c>
      <c r="AF18" s="424"/>
      <c r="AG18" s="665"/>
      <c r="AH18" s="222"/>
      <c r="AI18" s="424">
        <f>SUM(M18:AG18)</f>
        <v>0</v>
      </c>
      <c r="AJ18" s="424"/>
      <c r="AK18" s="424"/>
    </row>
    <row r="19" spans="1:50" ht="17.25" customHeight="1">
      <c r="A19" s="87"/>
      <c r="B19" s="4"/>
      <c r="C19" s="372" t="str">
        <f>'Week 1'!C20:G20</f>
        <v>Parking</v>
      </c>
      <c r="D19" s="373"/>
      <c r="E19" s="373"/>
      <c r="F19" s="373"/>
      <c r="G19" s="373"/>
      <c r="H19" s="505"/>
      <c r="I19" s="506"/>
      <c r="J19" s="506"/>
      <c r="K19" s="506"/>
      <c r="L19" s="507"/>
      <c r="M19" s="403"/>
      <c r="N19" s="403"/>
      <c r="O19" s="403"/>
      <c r="P19" s="403"/>
      <c r="Q19" s="403"/>
      <c r="R19" s="403"/>
      <c r="S19" s="403"/>
      <c r="T19" s="403"/>
      <c r="U19" s="403"/>
      <c r="V19" s="403"/>
      <c r="W19" s="403"/>
      <c r="X19" s="403"/>
      <c r="Y19" s="403"/>
      <c r="Z19" s="403"/>
      <c r="AA19" s="403"/>
      <c r="AB19" s="403"/>
      <c r="AC19" s="403"/>
      <c r="AD19" s="403"/>
      <c r="AE19" s="403"/>
      <c r="AF19" s="403"/>
      <c r="AG19" s="655"/>
      <c r="AH19" s="219"/>
      <c r="AI19" s="432">
        <f>SUM(M19:AG19)</f>
        <v>0</v>
      </c>
      <c r="AJ19" s="432"/>
      <c r="AK19" s="432"/>
      <c r="AM19" s="10" t="str">
        <f>IF(OR(H19="Pcard",H19="PV",H19="Self"),"good","BAD")</f>
        <v>BAD</v>
      </c>
      <c r="AW19" s="10" t="str">
        <f>IF(OR(M19&gt;0,P19&gt;0,S19&gt;0,V19&gt;0,Y19&gt;0,AB19&gt;0,AE19&gt;0),"BAD","good")</f>
        <v>good</v>
      </c>
      <c r="AX19" s="10" t="str">
        <f>IF(AND(AM19="BAD",AW19="BAD"),"BAD","good")</f>
        <v>good</v>
      </c>
    </row>
    <row r="20" spans="1:50" ht="17.25" customHeight="1">
      <c r="A20" s="4"/>
      <c r="B20" s="98"/>
      <c r="C20" s="372" t="str">
        <f>'Week 1'!C21:G21</f>
        <v>Tolls</v>
      </c>
      <c r="D20" s="373"/>
      <c r="E20" s="373"/>
      <c r="F20" s="373"/>
      <c r="G20" s="374"/>
      <c r="H20" s="505"/>
      <c r="I20" s="506"/>
      <c r="J20" s="506"/>
      <c r="K20" s="506"/>
      <c r="L20" s="507"/>
      <c r="M20" s="381"/>
      <c r="N20" s="382"/>
      <c r="O20" s="383"/>
      <c r="P20" s="381"/>
      <c r="Q20" s="382"/>
      <c r="R20" s="383"/>
      <c r="S20" s="381"/>
      <c r="T20" s="382"/>
      <c r="U20" s="383"/>
      <c r="V20" s="381"/>
      <c r="W20" s="382"/>
      <c r="X20" s="383"/>
      <c r="Y20" s="381"/>
      <c r="Z20" s="382"/>
      <c r="AA20" s="383"/>
      <c r="AB20" s="381"/>
      <c r="AC20" s="382"/>
      <c r="AD20" s="383"/>
      <c r="AE20" s="381"/>
      <c r="AF20" s="382"/>
      <c r="AG20" s="660"/>
      <c r="AH20" s="219"/>
      <c r="AI20" s="432">
        <f>SUM(M20:AG20)</f>
        <v>0</v>
      </c>
      <c r="AJ20" s="432"/>
      <c r="AK20" s="432"/>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38">
        <f>'Week 1'!C22:G22</f>
        <v>0</v>
      </c>
      <c r="D21" s="639"/>
      <c r="E21" s="639"/>
      <c r="F21" s="639"/>
      <c r="G21" s="640"/>
      <c r="H21" s="527"/>
      <c r="I21" s="528"/>
      <c r="J21" s="528"/>
      <c r="K21" s="528"/>
      <c r="L21" s="529"/>
      <c r="M21" s="403"/>
      <c r="N21" s="403"/>
      <c r="O21" s="403"/>
      <c r="P21" s="403"/>
      <c r="Q21" s="403"/>
      <c r="R21" s="403"/>
      <c r="S21" s="403"/>
      <c r="T21" s="403"/>
      <c r="U21" s="403"/>
      <c r="V21" s="403"/>
      <c r="W21" s="403"/>
      <c r="X21" s="403"/>
      <c r="Y21" s="403"/>
      <c r="Z21" s="403"/>
      <c r="AA21" s="403"/>
      <c r="AB21" s="403"/>
      <c r="AC21" s="403"/>
      <c r="AD21" s="403"/>
      <c r="AE21" s="403"/>
      <c r="AF21" s="403"/>
      <c r="AG21" s="672"/>
      <c r="AH21" s="219"/>
      <c r="AI21" s="670">
        <f>SUM(M21:AG21)</f>
        <v>0</v>
      </c>
      <c r="AJ21" s="549"/>
      <c r="AK21" s="671"/>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2" t="str">
        <f>'Week 1'!C24:G24</f>
        <v>Airfare</v>
      </c>
      <c r="D23" s="373"/>
      <c r="E23" s="373"/>
      <c r="F23" s="373"/>
      <c r="G23" s="374"/>
      <c r="H23" s="505"/>
      <c r="I23" s="506"/>
      <c r="J23" s="506"/>
      <c r="K23" s="506"/>
      <c r="L23" s="507"/>
      <c r="M23" s="601"/>
      <c r="N23" s="601"/>
      <c r="O23" s="601"/>
      <c r="P23" s="403"/>
      <c r="Q23" s="403"/>
      <c r="R23" s="403"/>
      <c r="S23" s="403"/>
      <c r="T23" s="403"/>
      <c r="U23" s="403"/>
      <c r="V23" s="403"/>
      <c r="W23" s="403"/>
      <c r="X23" s="403"/>
      <c r="Y23" s="403"/>
      <c r="Z23" s="403"/>
      <c r="AA23" s="403"/>
      <c r="AB23" s="403"/>
      <c r="AC23" s="403"/>
      <c r="AD23" s="403"/>
      <c r="AE23" s="403"/>
      <c r="AF23" s="403"/>
      <c r="AG23" s="655"/>
      <c r="AH23" s="220"/>
      <c r="AI23" s="424">
        <f>SUM(M23:AG23)</f>
        <v>0</v>
      </c>
      <c r="AJ23" s="424"/>
      <c r="AK23" s="424"/>
      <c r="AM23" s="10" t="str">
        <f t="shared" si="0"/>
        <v>BAD</v>
      </c>
      <c r="AW23" s="10" t="str">
        <f t="shared" si="1"/>
        <v>good</v>
      </c>
      <c r="AX23" s="10" t="str">
        <f t="shared" si="2"/>
        <v>good</v>
      </c>
    </row>
    <row r="24" spans="1:37" ht="17.25" customHeight="1">
      <c r="A24" s="87"/>
      <c r="B24" s="87"/>
      <c r="C24" s="372" t="str">
        <f>'Week 1'!C25:G25</f>
        <v>Baggage Fees</v>
      </c>
      <c r="D24" s="373"/>
      <c r="E24" s="373"/>
      <c r="F24" s="373"/>
      <c r="G24" s="374"/>
      <c r="H24" s="505"/>
      <c r="I24" s="506"/>
      <c r="J24" s="506"/>
      <c r="K24" s="506"/>
      <c r="L24" s="507"/>
      <c r="M24" s="508"/>
      <c r="N24" s="509"/>
      <c r="O24" s="510"/>
      <c r="P24" s="391"/>
      <c r="Q24" s="392"/>
      <c r="R24" s="393"/>
      <c r="S24" s="391"/>
      <c r="T24" s="392"/>
      <c r="U24" s="393"/>
      <c r="V24" s="391"/>
      <c r="W24" s="392"/>
      <c r="X24" s="393"/>
      <c r="Y24" s="391"/>
      <c r="Z24" s="392"/>
      <c r="AA24" s="393"/>
      <c r="AB24" s="391"/>
      <c r="AC24" s="392"/>
      <c r="AD24" s="393"/>
      <c r="AE24" s="391"/>
      <c r="AF24" s="392"/>
      <c r="AG24" s="485"/>
      <c r="AH24" s="220"/>
      <c r="AI24" s="424">
        <f>SUM(M24:AG24)</f>
        <v>0</v>
      </c>
      <c r="AJ24" s="424"/>
      <c r="AK24" s="424"/>
    </row>
    <row r="25" spans="1:50" ht="17.25" customHeight="1">
      <c r="A25" s="87"/>
      <c r="B25" s="4"/>
      <c r="C25" s="372" t="str">
        <f>'Week 1'!C26:G26</f>
        <v>Bus, rail, etc.</v>
      </c>
      <c r="D25" s="373"/>
      <c r="E25" s="373"/>
      <c r="F25" s="373"/>
      <c r="G25" s="374"/>
      <c r="H25" s="505"/>
      <c r="I25" s="506"/>
      <c r="J25" s="506"/>
      <c r="K25" s="506"/>
      <c r="L25" s="507"/>
      <c r="M25" s="403"/>
      <c r="N25" s="403"/>
      <c r="O25" s="403"/>
      <c r="P25" s="403"/>
      <c r="Q25" s="403"/>
      <c r="R25" s="403"/>
      <c r="S25" s="403"/>
      <c r="T25" s="403"/>
      <c r="U25" s="403"/>
      <c r="V25" s="403"/>
      <c r="W25" s="403"/>
      <c r="X25" s="403"/>
      <c r="Y25" s="403"/>
      <c r="Z25" s="403"/>
      <c r="AA25" s="403"/>
      <c r="AB25" s="403"/>
      <c r="AC25" s="403"/>
      <c r="AD25" s="403"/>
      <c r="AE25" s="403"/>
      <c r="AF25" s="403"/>
      <c r="AG25" s="655"/>
      <c r="AH25" s="220"/>
      <c r="AI25" s="424">
        <f>SUM(M25:AG25)</f>
        <v>0</v>
      </c>
      <c r="AJ25" s="424"/>
      <c r="AK25" s="424"/>
      <c r="AM25" s="10" t="str">
        <f t="shared" si="0"/>
        <v>BAD</v>
      </c>
      <c r="AW25" s="10" t="str">
        <f t="shared" si="1"/>
        <v>good</v>
      </c>
      <c r="AX25" s="10" t="str">
        <f t="shared" si="2"/>
        <v>good</v>
      </c>
    </row>
    <row r="26" spans="1:50" ht="17.25" customHeight="1">
      <c r="A26" s="4"/>
      <c r="B26" s="5"/>
      <c r="C26" s="372" t="str">
        <f>'Week 1'!C27:G27</f>
        <v>Shuttle, taxi</v>
      </c>
      <c r="D26" s="373"/>
      <c r="E26" s="373"/>
      <c r="F26" s="373"/>
      <c r="G26" s="374"/>
      <c r="H26" s="505"/>
      <c r="I26" s="506"/>
      <c r="J26" s="506"/>
      <c r="K26" s="506"/>
      <c r="L26" s="507"/>
      <c r="M26" s="403"/>
      <c r="N26" s="403"/>
      <c r="O26" s="403"/>
      <c r="P26" s="403"/>
      <c r="Q26" s="403"/>
      <c r="R26" s="403"/>
      <c r="S26" s="403"/>
      <c r="T26" s="403"/>
      <c r="U26" s="403"/>
      <c r="V26" s="403"/>
      <c r="W26" s="403"/>
      <c r="X26" s="403"/>
      <c r="Y26" s="403"/>
      <c r="Z26" s="403"/>
      <c r="AA26" s="403"/>
      <c r="AB26" s="403"/>
      <c r="AC26" s="403"/>
      <c r="AD26" s="403"/>
      <c r="AE26" s="403"/>
      <c r="AF26" s="403"/>
      <c r="AG26" s="655"/>
      <c r="AH26" s="219"/>
      <c r="AI26" s="432">
        <f>SUM(M26:AG26)</f>
        <v>0</v>
      </c>
      <c r="AJ26" s="432"/>
      <c r="AK26" s="432"/>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2" t="str">
        <f>'Week 1'!B29:G29</f>
        <v>Lodging</v>
      </c>
      <c r="C28" s="373"/>
      <c r="D28" s="373"/>
      <c r="E28" s="373"/>
      <c r="F28" s="373"/>
      <c r="G28" s="374"/>
      <c r="H28" s="505"/>
      <c r="I28" s="506"/>
      <c r="J28" s="506"/>
      <c r="K28" s="506"/>
      <c r="L28" s="507"/>
      <c r="M28" s="403"/>
      <c r="N28" s="403"/>
      <c r="O28" s="403"/>
      <c r="P28" s="403"/>
      <c r="Q28" s="403"/>
      <c r="R28" s="403"/>
      <c r="S28" s="403"/>
      <c r="T28" s="403"/>
      <c r="U28" s="403"/>
      <c r="V28" s="403"/>
      <c r="W28" s="403"/>
      <c r="X28" s="403"/>
      <c r="Y28" s="403"/>
      <c r="Z28" s="403"/>
      <c r="AA28" s="403"/>
      <c r="AB28" s="403"/>
      <c r="AC28" s="403"/>
      <c r="AD28" s="403"/>
      <c r="AE28" s="403"/>
      <c r="AF28" s="403"/>
      <c r="AG28" s="655"/>
      <c r="AH28" s="220"/>
      <c r="AI28" s="432">
        <f>SUM(M28:AG28)</f>
        <v>0</v>
      </c>
      <c r="AJ28" s="432"/>
      <c r="AK28" s="432"/>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72" t="str">
        <f>'Week 1'!B30:G30</f>
        <v>Registration</v>
      </c>
      <c r="C29" s="373"/>
      <c r="D29" s="373"/>
      <c r="E29" s="373"/>
      <c r="F29" s="373"/>
      <c r="G29" s="374"/>
      <c r="H29" s="506"/>
      <c r="I29" s="506"/>
      <c r="J29" s="506"/>
      <c r="K29" s="506"/>
      <c r="L29" s="507"/>
      <c r="M29" s="484"/>
      <c r="N29" s="484"/>
      <c r="O29" s="484"/>
      <c r="P29" s="484"/>
      <c r="Q29" s="484"/>
      <c r="R29" s="484"/>
      <c r="S29" s="484"/>
      <c r="T29" s="484"/>
      <c r="U29" s="484"/>
      <c r="V29" s="484"/>
      <c r="W29" s="484"/>
      <c r="X29" s="484"/>
      <c r="Y29" s="484"/>
      <c r="Z29" s="484"/>
      <c r="AA29" s="484"/>
      <c r="AB29" s="484"/>
      <c r="AC29" s="484"/>
      <c r="AD29" s="484"/>
      <c r="AE29" s="484"/>
      <c r="AF29" s="484"/>
      <c r="AG29" s="667"/>
      <c r="AH29" s="221"/>
      <c r="AI29" s="432">
        <f>SUM(M29:AG29)</f>
        <v>0</v>
      </c>
      <c r="AJ29" s="432"/>
      <c r="AK29" s="432"/>
      <c r="AM29" s="10" t="str">
        <f t="shared" si="0"/>
        <v>BAD</v>
      </c>
      <c r="AW29" s="10" t="str">
        <f t="shared" si="1"/>
        <v>good</v>
      </c>
      <c r="AX29" s="10" t="str">
        <f t="shared" si="2"/>
        <v>good</v>
      </c>
    </row>
    <row r="30" spans="1:50" ht="17.25" customHeight="1">
      <c r="A30" s="4"/>
      <c r="B30" s="372" t="str">
        <f>'Week 1'!B31:G31</f>
        <v>Hosting</v>
      </c>
      <c r="C30" s="373"/>
      <c r="D30" s="373"/>
      <c r="E30" s="373"/>
      <c r="F30" s="373"/>
      <c r="G30" s="373"/>
      <c r="H30" s="505"/>
      <c r="I30" s="506"/>
      <c r="J30" s="506"/>
      <c r="K30" s="506"/>
      <c r="L30" s="507"/>
      <c r="M30" s="403"/>
      <c r="N30" s="403"/>
      <c r="O30" s="403"/>
      <c r="P30" s="403"/>
      <c r="Q30" s="403"/>
      <c r="R30" s="403"/>
      <c r="S30" s="403"/>
      <c r="T30" s="403"/>
      <c r="U30" s="403"/>
      <c r="V30" s="403"/>
      <c r="W30" s="403"/>
      <c r="X30" s="403"/>
      <c r="Y30" s="403"/>
      <c r="Z30" s="403"/>
      <c r="AA30" s="403"/>
      <c r="AB30" s="403"/>
      <c r="AC30" s="403"/>
      <c r="AD30" s="403"/>
      <c r="AE30" s="403"/>
      <c r="AF30" s="403"/>
      <c r="AG30" s="655"/>
      <c r="AH30" s="219"/>
      <c r="AI30" s="432">
        <f>SUM(M30:AG30)</f>
        <v>0</v>
      </c>
      <c r="AJ30" s="432"/>
      <c r="AK30" s="432"/>
      <c r="AM30" s="10" t="str">
        <f t="shared" si="0"/>
        <v>BAD</v>
      </c>
      <c r="AW30" s="10" t="str">
        <f t="shared" si="1"/>
        <v>good</v>
      </c>
      <c r="AX30" s="10" t="str">
        <f t="shared" si="2"/>
        <v>good</v>
      </c>
    </row>
    <row r="31" spans="1:50" ht="17.25" customHeight="1">
      <c r="A31" s="4"/>
      <c r="B31" s="372" t="str">
        <f>'Week 1'!B32:G32</f>
        <v>Fuel - Rental/University</v>
      </c>
      <c r="C31" s="373"/>
      <c r="D31" s="373"/>
      <c r="E31" s="373"/>
      <c r="F31" s="373"/>
      <c r="G31" s="374"/>
      <c r="H31" s="505"/>
      <c r="I31" s="506"/>
      <c r="J31" s="506"/>
      <c r="K31" s="506"/>
      <c r="L31" s="507"/>
      <c r="M31" s="391"/>
      <c r="N31" s="392"/>
      <c r="O31" s="393"/>
      <c r="P31" s="391"/>
      <c r="Q31" s="392"/>
      <c r="R31" s="393"/>
      <c r="S31" s="391"/>
      <c r="T31" s="392"/>
      <c r="U31" s="393"/>
      <c r="V31" s="391"/>
      <c r="W31" s="392"/>
      <c r="X31" s="393"/>
      <c r="Y31" s="391"/>
      <c r="Z31" s="392"/>
      <c r="AA31" s="393"/>
      <c r="AB31" s="391"/>
      <c r="AC31" s="392"/>
      <c r="AD31" s="393"/>
      <c r="AE31" s="391"/>
      <c r="AF31" s="392"/>
      <c r="AG31" s="485"/>
      <c r="AH31" s="219"/>
      <c r="AI31" s="432">
        <f>SUM(M31:AG31)</f>
        <v>0</v>
      </c>
      <c r="AJ31" s="432"/>
      <c r="AK31" s="432"/>
      <c r="AM31" s="10" t="str">
        <f t="shared" si="0"/>
        <v>BAD</v>
      </c>
      <c r="AW31" s="10" t="str">
        <f t="shared" si="1"/>
        <v>good</v>
      </c>
      <c r="AX31" s="10" t="str">
        <f t="shared" si="2"/>
        <v>good</v>
      </c>
    </row>
    <row r="32" spans="1:50" ht="17.25" customHeight="1">
      <c r="A32" s="4"/>
      <c r="B32" s="372" t="str">
        <f>'Week 1'!B33:G33</f>
        <v>Miscellaneous</v>
      </c>
      <c r="C32" s="373"/>
      <c r="D32" s="373"/>
      <c r="E32" s="373"/>
      <c r="F32" s="373"/>
      <c r="G32" s="374"/>
      <c r="H32" s="505"/>
      <c r="I32" s="506"/>
      <c r="J32" s="506"/>
      <c r="K32" s="506"/>
      <c r="L32" s="507"/>
      <c r="M32" s="403"/>
      <c r="N32" s="403"/>
      <c r="O32" s="403"/>
      <c r="P32" s="403"/>
      <c r="Q32" s="403"/>
      <c r="R32" s="403"/>
      <c r="S32" s="403"/>
      <c r="T32" s="403"/>
      <c r="U32" s="403"/>
      <c r="V32" s="403"/>
      <c r="W32" s="403"/>
      <c r="X32" s="403"/>
      <c r="Y32" s="403"/>
      <c r="Z32" s="403"/>
      <c r="AA32" s="403"/>
      <c r="AB32" s="403"/>
      <c r="AC32" s="403"/>
      <c r="AD32" s="403"/>
      <c r="AE32" s="403"/>
      <c r="AF32" s="403"/>
      <c r="AG32" s="655"/>
      <c r="AH32" s="219"/>
      <c r="AI32" s="432">
        <f>SUM(M32:AG32)</f>
        <v>0</v>
      </c>
      <c r="AJ32" s="432"/>
      <c r="AK32" s="432"/>
      <c r="AM32" s="10" t="str">
        <f t="shared" si="0"/>
        <v>BAD</v>
      </c>
      <c r="AW32" s="10" t="str">
        <f t="shared" si="1"/>
        <v>good</v>
      </c>
      <c r="AX32" s="10" t="str">
        <f t="shared" si="2"/>
        <v>good</v>
      </c>
    </row>
    <row r="33" spans="1:37" ht="17.25" customHeight="1" hidden="1">
      <c r="A33" s="108"/>
      <c r="B33" s="372" t="s">
        <v>130</v>
      </c>
      <c r="C33" s="373"/>
      <c r="D33" s="373"/>
      <c r="E33" s="373"/>
      <c r="F33" s="373"/>
      <c r="G33" s="373"/>
      <c r="H33" s="373"/>
      <c r="I33" s="373"/>
      <c r="J33" s="373"/>
      <c r="K33" s="373"/>
      <c r="L33" s="373"/>
      <c r="M33" s="391">
        <v>1</v>
      </c>
      <c r="N33" s="392"/>
      <c r="O33" s="393"/>
      <c r="P33" s="391">
        <v>1</v>
      </c>
      <c r="Q33" s="392"/>
      <c r="R33" s="393"/>
      <c r="S33" s="391">
        <v>1</v>
      </c>
      <c r="T33" s="392"/>
      <c r="U33" s="393"/>
      <c r="V33" s="391">
        <v>1</v>
      </c>
      <c r="W33" s="392"/>
      <c r="X33" s="393"/>
      <c r="Y33" s="391">
        <v>1</v>
      </c>
      <c r="Z33" s="392"/>
      <c r="AA33" s="393"/>
      <c r="AB33" s="391">
        <v>1</v>
      </c>
      <c r="AC33" s="392"/>
      <c r="AD33" s="393"/>
      <c r="AE33" s="391">
        <v>1</v>
      </c>
      <c r="AF33" s="392"/>
      <c r="AG33" s="485"/>
      <c r="AH33" s="244"/>
      <c r="AI33" s="379"/>
      <c r="AJ33" s="379"/>
      <c r="AK33" s="380"/>
    </row>
    <row r="34" spans="1:37" ht="11.25" customHeight="1">
      <c r="A34" s="686"/>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8"/>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602"/>
      <c r="D37" s="603"/>
      <c r="E37" s="603"/>
      <c r="F37" s="603"/>
      <c r="G37" s="603"/>
      <c r="H37" s="603"/>
      <c r="I37" s="603"/>
      <c r="J37" s="603"/>
      <c r="K37" s="603"/>
      <c r="L37" s="604"/>
      <c r="M37" s="659"/>
      <c r="N37" s="659"/>
      <c r="O37" s="659"/>
      <c r="P37" s="659"/>
      <c r="Q37" s="659"/>
      <c r="R37" s="659"/>
      <c r="S37" s="659"/>
      <c r="T37" s="659"/>
      <c r="U37" s="659"/>
      <c r="V37" s="659"/>
      <c r="W37" s="659"/>
      <c r="X37" s="659"/>
      <c r="Y37" s="659"/>
      <c r="Z37" s="659"/>
      <c r="AA37" s="659"/>
      <c r="AB37" s="659"/>
      <c r="AC37" s="659"/>
      <c r="AD37" s="659"/>
      <c r="AE37" s="659"/>
      <c r="AF37" s="659"/>
      <c r="AG37" s="659"/>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602"/>
      <c r="D38" s="603"/>
      <c r="E38" s="603"/>
      <c r="F38" s="603"/>
      <c r="G38" s="603"/>
      <c r="H38" s="603"/>
      <c r="I38" s="603"/>
      <c r="J38" s="603"/>
      <c r="K38" s="603"/>
      <c r="L38" s="604"/>
      <c r="M38" s="659"/>
      <c r="N38" s="659"/>
      <c r="O38" s="659"/>
      <c r="P38" s="659"/>
      <c r="Q38" s="659"/>
      <c r="R38" s="659"/>
      <c r="S38" s="659"/>
      <c r="T38" s="659"/>
      <c r="U38" s="659"/>
      <c r="V38" s="659"/>
      <c r="W38" s="659"/>
      <c r="X38" s="659"/>
      <c r="Y38" s="659"/>
      <c r="Z38" s="659"/>
      <c r="AA38" s="659"/>
      <c r="AB38" s="659"/>
      <c r="AC38" s="659"/>
      <c r="AD38" s="659"/>
      <c r="AE38" s="659"/>
      <c r="AF38" s="659"/>
      <c r="AG38" s="659"/>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546" t="str">
        <f>'Week 1'!B39:L39</f>
        <v>Daily reimbursement amount</v>
      </c>
      <c r="C39" s="547"/>
      <c r="D39" s="547"/>
      <c r="E39" s="547"/>
      <c r="F39" s="547"/>
      <c r="G39" s="547"/>
      <c r="H39" s="547"/>
      <c r="I39" s="547"/>
      <c r="J39" s="547"/>
      <c r="K39" s="547"/>
      <c r="L39" s="548"/>
      <c r="M39" s="403"/>
      <c r="N39" s="403"/>
      <c r="O39" s="403"/>
      <c r="P39" s="403"/>
      <c r="Q39" s="403"/>
      <c r="R39" s="403"/>
      <c r="S39" s="403"/>
      <c r="T39" s="403"/>
      <c r="U39" s="403"/>
      <c r="V39" s="403"/>
      <c r="W39" s="403"/>
      <c r="X39" s="403"/>
      <c r="Y39" s="403"/>
      <c r="Z39" s="403"/>
      <c r="AA39" s="403"/>
      <c r="AB39" s="403"/>
      <c r="AC39" s="403"/>
      <c r="AD39" s="403"/>
      <c r="AE39" s="403"/>
      <c r="AF39" s="403"/>
      <c r="AG39" s="655"/>
      <c r="AH39" s="211"/>
      <c r="AI39" s="424">
        <f>SUM(M39:AG39)</f>
        <v>0</v>
      </c>
      <c r="AJ39" s="424"/>
      <c r="AK39" s="424"/>
    </row>
    <row r="40" spans="1:37" ht="17.25" customHeight="1">
      <c r="A40" s="246"/>
      <c r="B40" s="373" t="s">
        <v>187</v>
      </c>
      <c r="C40" s="373"/>
      <c r="D40" s="373"/>
      <c r="E40" s="373"/>
      <c r="F40" s="373"/>
      <c r="G40" s="373"/>
      <c r="H40" s="373"/>
      <c r="I40" s="373"/>
      <c r="J40" s="373"/>
      <c r="K40" s="373"/>
      <c r="L40" s="374"/>
      <c r="M40" s="381"/>
      <c r="N40" s="382"/>
      <c r="O40" s="383"/>
      <c r="P40" s="381"/>
      <c r="Q40" s="382"/>
      <c r="R40" s="383"/>
      <c r="S40" s="381"/>
      <c r="T40" s="382"/>
      <c r="U40" s="383"/>
      <c r="V40" s="381"/>
      <c r="W40" s="382"/>
      <c r="X40" s="383"/>
      <c r="Y40" s="381"/>
      <c r="Z40" s="382"/>
      <c r="AA40" s="383"/>
      <c r="AB40" s="381"/>
      <c r="AC40" s="382"/>
      <c r="AD40" s="383"/>
      <c r="AE40" s="381"/>
      <c r="AF40" s="382"/>
      <c r="AG40" s="660"/>
      <c r="AH40" s="211"/>
      <c r="AI40" s="685">
        <f>SUM(M40:AG40)</f>
        <v>0</v>
      </c>
      <c r="AJ40" s="388"/>
      <c r="AK40" s="389"/>
    </row>
    <row r="41" spans="1:37" ht="14.25" customHeight="1">
      <c r="A41" s="363" t="s">
        <v>131</v>
      </c>
      <c r="B41" s="668"/>
      <c r="C41" s="668"/>
      <c r="D41" s="668"/>
      <c r="E41" s="668"/>
      <c r="F41" s="668"/>
      <c r="G41" s="668"/>
      <c r="H41" s="668"/>
      <c r="I41" s="668"/>
      <c r="J41" s="668"/>
      <c r="K41" s="668"/>
      <c r="L41" s="669"/>
      <c r="M41" s="656">
        <f>IF(M40=0,M39,IF(M40&gt;0,M39-M40,IF(M40&lt;0,M39+M40,"")))</f>
        <v>0</v>
      </c>
      <c r="N41" s="379"/>
      <c r="O41" s="380"/>
      <c r="P41" s="656">
        <f>IF(P40=0,P39,IF(P40&gt;0,P39-P40,IF(P40&lt;0,P39+P40,"")))</f>
        <v>0</v>
      </c>
      <c r="Q41" s="379"/>
      <c r="R41" s="380"/>
      <c r="S41" s="656">
        <f>IF(S40=0,S39,IF(S40&gt;0,S39-S40,IF(S40&lt;0,S39+S40,"")))</f>
        <v>0</v>
      </c>
      <c r="T41" s="379"/>
      <c r="U41" s="380"/>
      <c r="V41" s="656">
        <f>IF(V40=0,V39,IF(V40&gt;0,V39-V40,IF(V40&lt;0,V39+V40,"")))</f>
        <v>0</v>
      </c>
      <c r="W41" s="379"/>
      <c r="X41" s="380"/>
      <c r="Y41" s="656">
        <f>IF(Y40=0,Y39,IF(Y40&gt;0,Y39-Y40,IF(Y40&lt;0,Y39+Y40,"")))</f>
        <v>0</v>
      </c>
      <c r="Z41" s="379"/>
      <c r="AA41" s="380"/>
      <c r="AB41" s="656">
        <f>IF(AB40=0,AB39,IF(AB40&gt;0,AB39-AB40,IF(AB40&lt;0,AB39+AB40,"")))</f>
        <v>0</v>
      </c>
      <c r="AC41" s="379"/>
      <c r="AD41" s="380"/>
      <c r="AE41" s="656">
        <f>IF(AE40=0,AE39,IF(AE40&gt;0,AE39-AE40,IF(AE40&lt;0,AE39+AE40,"")))</f>
        <v>0</v>
      </c>
      <c r="AF41" s="379"/>
      <c r="AG41" s="380"/>
      <c r="AH41" s="211"/>
      <c r="AI41" s="656">
        <f>SUM(M41:AG41)</f>
        <v>0</v>
      </c>
      <c r="AJ41" s="379"/>
      <c r="AK41" s="380"/>
    </row>
    <row r="42" spans="1:40" s="11" customFormat="1" ht="11.25" customHeight="1">
      <c r="A42" s="109"/>
      <c r="B42" s="110"/>
      <c r="C42" s="110"/>
      <c r="D42" s="110"/>
      <c r="E42" s="110"/>
      <c r="F42" s="110"/>
      <c r="G42" s="110"/>
      <c r="H42" s="110"/>
      <c r="I42" s="110"/>
      <c r="J42" s="110"/>
      <c r="K42" s="110"/>
      <c r="L42" s="111"/>
      <c r="M42" s="413"/>
      <c r="N42" s="414"/>
      <c r="O42" s="415"/>
      <c r="P42" s="413"/>
      <c r="Q42" s="414"/>
      <c r="R42" s="415"/>
      <c r="S42" s="413"/>
      <c r="T42" s="414"/>
      <c r="U42" s="415"/>
      <c r="V42" s="413"/>
      <c r="W42" s="414"/>
      <c r="X42" s="415"/>
      <c r="Y42" s="413"/>
      <c r="Z42" s="414"/>
      <c r="AA42" s="415"/>
      <c r="AB42" s="413"/>
      <c r="AC42" s="414"/>
      <c r="AD42" s="415"/>
      <c r="AE42" s="413"/>
      <c r="AF42" s="414"/>
      <c r="AG42" s="651"/>
      <c r="AH42" s="211"/>
      <c r="AI42" s="650" t="s">
        <v>71</v>
      </c>
      <c r="AJ42" s="583"/>
      <c r="AK42" s="584"/>
      <c r="AL42" s="64"/>
      <c r="AM42" s="138"/>
      <c r="AN42" s="138"/>
    </row>
    <row r="43" spans="1:37" ht="14.25">
      <c r="A43" s="209" t="str">
        <f>'Week 1'!A43</f>
        <v>Total Expenses US Dollar</v>
      </c>
      <c r="B43" s="84"/>
      <c r="C43" s="84"/>
      <c r="D43" s="84"/>
      <c r="E43" s="84"/>
      <c r="F43" s="84"/>
      <c r="G43" s="84"/>
      <c r="H43" s="84"/>
      <c r="I43" s="84"/>
      <c r="J43" s="84"/>
      <c r="K43" s="84"/>
      <c r="L43" s="95"/>
      <c r="M43" s="417">
        <f>IF(M33&gt;0,SUM(M19:O32)*M33+M41+M18,SUM(M18:O32)+M41)</f>
        <v>0</v>
      </c>
      <c r="N43" s="417"/>
      <c r="O43" s="417"/>
      <c r="P43" s="417">
        <f>IF(P33&gt;0,SUM(P19:R32)*P33+P41+P18,SUM(P18:R32)+P41)</f>
        <v>0</v>
      </c>
      <c r="Q43" s="417"/>
      <c r="R43" s="417"/>
      <c r="S43" s="417">
        <f>IF(S33&gt;0,SUM(S19:U32)*S33+S41+S18,SUM(S18:U32)+S41)</f>
        <v>0</v>
      </c>
      <c r="T43" s="417"/>
      <c r="U43" s="417"/>
      <c r="V43" s="417">
        <f>IF(V33&gt;0,SUM(V19:X32)*V33+V41+V18,SUM(V18:X32)+V41)</f>
        <v>0</v>
      </c>
      <c r="W43" s="417"/>
      <c r="X43" s="417"/>
      <c r="Y43" s="417">
        <f>IF(Y33&gt;0,SUM(Y19:AA32)*Y33+Y41+Y18,SUM(Y18:AA32)+Y41)</f>
        <v>0</v>
      </c>
      <c r="Z43" s="417"/>
      <c r="AA43" s="417"/>
      <c r="AB43" s="417">
        <f>IF(AB33&gt;0,SUM(AB19:AD32)*AB33+AB41+AB18,SUM(AB18:AD32)+AB41)</f>
        <v>0</v>
      </c>
      <c r="AC43" s="417"/>
      <c r="AD43" s="417"/>
      <c r="AE43" s="417">
        <f>IF(AE33&gt;0,SUM(AE19:AG32)*AE33+AE41+AE18,SUM(AE18:AG32)+AE41)</f>
        <v>0</v>
      </c>
      <c r="AF43" s="417"/>
      <c r="AG43" s="417"/>
      <c r="AH43" s="212"/>
      <c r="AI43" s="417">
        <f>SUM(M43:AG43)</f>
        <v>0</v>
      </c>
      <c r="AJ43" s="417"/>
      <c r="AK43" s="417"/>
    </row>
    <row r="44" spans="1:37" ht="14.25" hidden="1">
      <c r="A44" s="546" t="s">
        <v>58</v>
      </c>
      <c r="B44" s="547"/>
      <c r="C44" s="547"/>
      <c r="D44" s="547"/>
      <c r="E44" s="547"/>
      <c r="F44" s="547"/>
      <c r="G44" s="548"/>
      <c r="H44" s="351"/>
      <c r="I44" s="351"/>
      <c r="J44" s="351"/>
      <c r="K44" s="351"/>
      <c r="L44" s="352"/>
      <c r="M44" s="657" t="s">
        <v>59</v>
      </c>
      <c r="N44" s="658"/>
      <c r="O44" s="658"/>
      <c r="P44" s="658"/>
      <c r="Q44" s="658"/>
      <c r="R44" s="658"/>
      <c r="S44" s="658"/>
      <c r="T44" s="658"/>
      <c r="U44" s="658"/>
      <c r="V44" s="658"/>
      <c r="W44" s="658"/>
      <c r="X44" s="658"/>
      <c r="Y44" s="658"/>
      <c r="Z44" s="658"/>
      <c r="AA44" s="658"/>
      <c r="AB44" s="658"/>
      <c r="AC44" s="658"/>
      <c r="AD44" s="658"/>
      <c r="AE44" s="658"/>
      <c r="AF44" s="658"/>
      <c r="AG44" s="658"/>
      <c r="AH44" s="165"/>
      <c r="AI44" s="652"/>
      <c r="AJ44" s="653"/>
      <c r="AK44" s="654"/>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546" t="str">
        <f>'Week 1'!B46:L46</f>
        <v>Purchase Card</v>
      </c>
      <c r="C46" s="547"/>
      <c r="D46" s="547"/>
      <c r="E46" s="547"/>
      <c r="F46" s="547"/>
      <c r="G46" s="547"/>
      <c r="H46" s="547"/>
      <c r="I46" s="547"/>
      <c r="J46" s="547"/>
      <c r="K46" s="547"/>
      <c r="L46" s="548"/>
      <c r="M46" s="422">
        <f>SUMIF($H$19:$L$32,"PCard",M$19:M$32)*IF(M33=0,1,M33)</f>
        <v>0</v>
      </c>
      <c r="N46" s="422"/>
      <c r="O46" s="422"/>
      <c r="P46" s="422">
        <f>SUMIF($H$19:$L$32,"PCard",P$19:P$32)*IF(P33=0,1,P33)</f>
        <v>0</v>
      </c>
      <c r="Q46" s="422"/>
      <c r="R46" s="422"/>
      <c r="S46" s="422">
        <f>SUMIF($H$19:$L$32,"PCard",S$19:S$32)*IF(S33=0,1,S33)</f>
        <v>0</v>
      </c>
      <c r="T46" s="422"/>
      <c r="U46" s="422"/>
      <c r="V46" s="422">
        <f>SUMIF($H$19:$L$32,"PCard",V$19:V$32)*IF(V33=0,1,V33)</f>
        <v>0</v>
      </c>
      <c r="W46" s="422"/>
      <c r="X46" s="422"/>
      <c r="Y46" s="422">
        <f>SUMIF($H$19:$L$32,"PCard",Y$19:Y$32)*IF(Y33=0,1,Y33)</f>
        <v>0</v>
      </c>
      <c r="Z46" s="422"/>
      <c r="AA46" s="422"/>
      <c r="AB46" s="422">
        <f>SUMIF($H$19:$L$32,"PCard",AB$19:AB$32)*IF(AB33=0,1,AB33)</f>
        <v>0</v>
      </c>
      <c r="AC46" s="422"/>
      <c r="AD46" s="422"/>
      <c r="AE46" s="422">
        <f>SUMIF($H$19:$L$32,"PCard",AE$19:AE$32)*IF(AE33=0,1,AE33)</f>
        <v>0</v>
      </c>
      <c r="AF46" s="422"/>
      <c r="AG46" s="422"/>
      <c r="AH46" s="222"/>
      <c r="AI46" s="424">
        <f>-SUM(M46:AG46)</f>
        <v>0</v>
      </c>
      <c r="AJ46" s="424"/>
      <c r="AK46" s="424"/>
    </row>
    <row r="47" spans="1:37" ht="17.25" customHeight="1">
      <c r="A47" s="162"/>
      <c r="B47" s="546" t="str">
        <f>'Week 1'!B47:L47</f>
        <v>PV</v>
      </c>
      <c r="C47" s="547"/>
      <c r="D47" s="547"/>
      <c r="E47" s="547"/>
      <c r="F47" s="547"/>
      <c r="G47" s="547"/>
      <c r="H47" s="547"/>
      <c r="I47" s="547"/>
      <c r="J47" s="547"/>
      <c r="K47" s="547"/>
      <c r="L47" s="548"/>
      <c r="M47" s="422">
        <f>SUMIF($H$19:$L$32,"PV",M$19:M$32)*IF(M33=0,1,M33)</f>
        <v>0</v>
      </c>
      <c r="N47" s="422"/>
      <c r="O47" s="422"/>
      <c r="P47" s="422">
        <f>SUMIF($H$19:$L$32,"PV",P$19:P$32)*IF(P33=0,1,P33)</f>
        <v>0</v>
      </c>
      <c r="Q47" s="422"/>
      <c r="R47" s="422"/>
      <c r="S47" s="422">
        <f>SUMIF($H$19:$L$32,"PV",S$19:S$32)*IF(S33=0,1,S33)</f>
        <v>0</v>
      </c>
      <c r="T47" s="422"/>
      <c r="U47" s="422"/>
      <c r="V47" s="422">
        <f>SUMIF($H$19:$L$32,"PV",V$19:V$32)*IF(V33=0,1,V33)</f>
        <v>0</v>
      </c>
      <c r="W47" s="422"/>
      <c r="X47" s="422"/>
      <c r="Y47" s="422">
        <f>SUMIF($H$19:$L$32,"PV",Y$19:Y$32)*IF(Y33=0,1,Y33)</f>
        <v>0</v>
      </c>
      <c r="Z47" s="422"/>
      <c r="AA47" s="422"/>
      <c r="AB47" s="422">
        <f>SUMIF($H$19:$L$32,"PV",AB$19:AB$32)*IF(AB33=0,1,AB33)</f>
        <v>0</v>
      </c>
      <c r="AC47" s="422"/>
      <c r="AD47" s="422"/>
      <c r="AE47" s="422">
        <f>SUMIF($H$19:$L$32,"PV",AE$19:AE$32)*IF(AE33=0,1,AE33)</f>
        <v>0</v>
      </c>
      <c r="AF47" s="422"/>
      <c r="AG47" s="422"/>
      <c r="AH47" s="222"/>
      <c r="AI47" s="424">
        <f>-SUM(M47:AG47)</f>
        <v>0</v>
      </c>
      <c r="AJ47" s="424"/>
      <c r="AK47" s="424"/>
    </row>
    <row r="48" spans="1:37" ht="17.25" customHeight="1">
      <c r="A48" s="209" t="str">
        <f>'Week 1'!A48</f>
        <v>Total Reimburseable Expenses</v>
      </c>
      <c r="B48" s="84"/>
      <c r="C48" s="84"/>
      <c r="D48" s="84"/>
      <c r="E48" s="84"/>
      <c r="F48" s="84"/>
      <c r="G48" s="84"/>
      <c r="H48" s="84"/>
      <c r="I48" s="84"/>
      <c r="J48" s="84"/>
      <c r="K48" s="84"/>
      <c r="L48" s="84"/>
      <c r="M48" s="648">
        <f>SUMIF($H$25:$L$35,"DPV",M$25:M$35)</f>
        <v>0</v>
      </c>
      <c r="N48" s="648"/>
      <c r="O48" s="648"/>
      <c r="P48" s="648">
        <f>SUMIF($H$25:$L$35,"DPV",P$25:P$35)</f>
        <v>0</v>
      </c>
      <c r="Q48" s="648"/>
      <c r="R48" s="648"/>
      <c r="S48" s="648">
        <f>SUMIF($H$25:$L$35,"DPV",S$25:S$35)</f>
        <v>0</v>
      </c>
      <c r="T48" s="648"/>
      <c r="U48" s="648"/>
      <c r="V48" s="648">
        <f>SUMIF($H$25:$L$35,"DPV",V$25:V$35)</f>
        <v>0</v>
      </c>
      <c r="W48" s="648"/>
      <c r="X48" s="648"/>
      <c r="Y48" s="648">
        <f>SUMIF($H$25:$L$35,"DPV",Y$25:Y$35)</f>
        <v>0</v>
      </c>
      <c r="Z48" s="648"/>
      <c r="AA48" s="648"/>
      <c r="AB48" s="648">
        <f>SUMIF($H$25:$L$35,"DPV",AB$25:AB$35)</f>
        <v>0</v>
      </c>
      <c r="AC48" s="648"/>
      <c r="AD48" s="648"/>
      <c r="AE48" s="648">
        <f>SUMIF($H$25:$L$35,"DPV",AE$25:AE$35)</f>
        <v>0</v>
      </c>
      <c r="AF48" s="648"/>
      <c r="AG48" s="649"/>
      <c r="AH48" s="161">
        <f>SUM(M48:AG48)</f>
        <v>0</v>
      </c>
      <c r="AI48" s="417">
        <f>+SUM(AI43:AK44)+SUM(AI46:AK47)</f>
        <v>0</v>
      </c>
      <c r="AJ48" s="417"/>
      <c r="AK48" s="417"/>
    </row>
    <row r="49" spans="1:37" ht="12" customHeight="1">
      <c r="A49" s="410" t="str">
        <f>'Week 1'!A52:X52</f>
        <v>Notes / Additional Details</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2"/>
    </row>
    <row r="50" spans="1:37" ht="24.75" customHeight="1">
      <c r="A50" s="642"/>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4"/>
    </row>
    <row r="51" spans="1:37" ht="24.75" customHeight="1">
      <c r="A51" s="645"/>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61" ht="21.75" customHeight="1"/>
    <row r="62" ht="12" customHeight="1"/>
  </sheetData>
  <sheetProtection password="DE4F" sheet="1" selectLockedCells="1"/>
  <mergeCells count="316">
    <mergeCell ref="A49:AK49"/>
    <mergeCell ref="A50:AK51"/>
    <mergeCell ref="AE47:AG47"/>
    <mergeCell ref="AI47:AK47"/>
    <mergeCell ref="M48:O48"/>
    <mergeCell ref="P48:R48"/>
    <mergeCell ref="S48:U48"/>
    <mergeCell ref="V48:X48"/>
    <mergeCell ref="Y48:AA48"/>
    <mergeCell ref="AB48:AD48"/>
    <mergeCell ref="AE48:AG48"/>
    <mergeCell ref="AI48:AK48"/>
    <mergeCell ref="AB46:AD46"/>
    <mergeCell ref="AE46:AG46"/>
    <mergeCell ref="AI46:AK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E43:AG43"/>
    <mergeCell ref="AI43:AK43"/>
    <mergeCell ref="A44:G44"/>
    <mergeCell ref="H44:L44"/>
    <mergeCell ref="M44:AG44"/>
    <mergeCell ref="AI44:AK44"/>
    <mergeCell ref="M43:O43"/>
    <mergeCell ref="P43:R43"/>
    <mergeCell ref="S43:U43"/>
    <mergeCell ref="V43:X43"/>
    <mergeCell ref="Y43:AA43"/>
    <mergeCell ref="AB43:AD43"/>
    <mergeCell ref="AI41:AK41"/>
    <mergeCell ref="M42:O42"/>
    <mergeCell ref="P42:R42"/>
    <mergeCell ref="S42:U42"/>
    <mergeCell ref="V42:X42"/>
    <mergeCell ref="Y42:AA42"/>
    <mergeCell ref="AB42:AD42"/>
    <mergeCell ref="AE42:AG42"/>
    <mergeCell ref="AI42:AK42"/>
    <mergeCell ref="AE40:AG40"/>
    <mergeCell ref="AI40:AK40"/>
    <mergeCell ref="A41:L41"/>
    <mergeCell ref="M41:O41"/>
    <mergeCell ref="P41:R41"/>
    <mergeCell ref="S41:U41"/>
    <mergeCell ref="V41:X41"/>
    <mergeCell ref="Y41:AA41"/>
    <mergeCell ref="AB41:AD41"/>
    <mergeCell ref="AE41:AG41"/>
    <mergeCell ref="AB39:AD39"/>
    <mergeCell ref="AE39:AG39"/>
    <mergeCell ref="AI39:AK39"/>
    <mergeCell ref="B40:L40"/>
    <mergeCell ref="M40:O40"/>
    <mergeCell ref="P40:R40"/>
    <mergeCell ref="S40:U40"/>
    <mergeCell ref="V40:X40"/>
    <mergeCell ref="Y40:AA40"/>
    <mergeCell ref="AB40:AD40"/>
    <mergeCell ref="B39:L39"/>
    <mergeCell ref="M39:O39"/>
    <mergeCell ref="P39:R39"/>
    <mergeCell ref="S39:U39"/>
    <mergeCell ref="V39:X39"/>
    <mergeCell ref="Y39:AA39"/>
    <mergeCell ref="AB37:AD37"/>
    <mergeCell ref="AE37:AG37"/>
    <mergeCell ref="C38:L38"/>
    <mergeCell ref="M38:O38"/>
    <mergeCell ref="P38:R38"/>
    <mergeCell ref="S38:U38"/>
    <mergeCell ref="V38:X38"/>
    <mergeCell ref="Y38:AA38"/>
    <mergeCell ref="AB38:AD38"/>
    <mergeCell ref="AE38:AG38"/>
    <mergeCell ref="AB33:AD33"/>
    <mergeCell ref="AE33:AG33"/>
    <mergeCell ref="AI33:AK33"/>
    <mergeCell ref="A34:AK34"/>
    <mergeCell ref="C37:L37"/>
    <mergeCell ref="M37:O37"/>
    <mergeCell ref="P37:R37"/>
    <mergeCell ref="S37:U37"/>
    <mergeCell ref="V37:X37"/>
    <mergeCell ref="Y37:AA37"/>
    <mergeCell ref="Y32:AA32"/>
    <mergeCell ref="AB32:AD32"/>
    <mergeCell ref="AE32:AG32"/>
    <mergeCell ref="AI32:AK32"/>
    <mergeCell ref="B33:L33"/>
    <mergeCell ref="M33:O33"/>
    <mergeCell ref="P33:R33"/>
    <mergeCell ref="S33:U33"/>
    <mergeCell ref="V33:X33"/>
    <mergeCell ref="Y33:AA33"/>
    <mergeCell ref="Y31:AA31"/>
    <mergeCell ref="AB31:AD31"/>
    <mergeCell ref="AE31:AG31"/>
    <mergeCell ref="AI31:AK31"/>
    <mergeCell ref="B32:G32"/>
    <mergeCell ref="H32:L32"/>
    <mergeCell ref="M32:O32"/>
    <mergeCell ref="P32:R32"/>
    <mergeCell ref="S32:U32"/>
    <mergeCell ref="V32:X32"/>
    <mergeCell ref="Y30:AA30"/>
    <mergeCell ref="AB30:AD30"/>
    <mergeCell ref="AE30:AG30"/>
    <mergeCell ref="AI30:AK30"/>
    <mergeCell ref="B31:G31"/>
    <mergeCell ref="H31:L31"/>
    <mergeCell ref="M31:O31"/>
    <mergeCell ref="P31:R31"/>
    <mergeCell ref="S31:U31"/>
    <mergeCell ref="V31:X31"/>
    <mergeCell ref="Y29:AA29"/>
    <mergeCell ref="AB29:AD29"/>
    <mergeCell ref="AE29:AG29"/>
    <mergeCell ref="AI29:AK29"/>
    <mergeCell ref="B30:G30"/>
    <mergeCell ref="H30:L30"/>
    <mergeCell ref="M30:O30"/>
    <mergeCell ref="P30:R30"/>
    <mergeCell ref="S30:U30"/>
    <mergeCell ref="V30:X30"/>
    <mergeCell ref="Y28:AA28"/>
    <mergeCell ref="AB28:AD28"/>
    <mergeCell ref="AE28:AG28"/>
    <mergeCell ref="AI28:AK28"/>
    <mergeCell ref="B29:G29"/>
    <mergeCell ref="H29:L29"/>
    <mergeCell ref="M29:O29"/>
    <mergeCell ref="P29:R29"/>
    <mergeCell ref="S29:U29"/>
    <mergeCell ref="V29:X29"/>
    <mergeCell ref="Y26:AA26"/>
    <mergeCell ref="AB26:AD26"/>
    <mergeCell ref="AE26:AG26"/>
    <mergeCell ref="AI26:AK26"/>
    <mergeCell ref="B28:G28"/>
    <mergeCell ref="H28:L28"/>
    <mergeCell ref="M28:O28"/>
    <mergeCell ref="P28:R28"/>
    <mergeCell ref="S28:U28"/>
    <mergeCell ref="V28:X28"/>
    <mergeCell ref="Y25:AA25"/>
    <mergeCell ref="AB25:AD25"/>
    <mergeCell ref="AE25:AG25"/>
    <mergeCell ref="AI25:AK25"/>
    <mergeCell ref="C26:G26"/>
    <mergeCell ref="H26:L26"/>
    <mergeCell ref="M26:O26"/>
    <mergeCell ref="P26:R26"/>
    <mergeCell ref="S26:U26"/>
    <mergeCell ref="V26:X26"/>
    <mergeCell ref="Y24:AA24"/>
    <mergeCell ref="AB24:AD24"/>
    <mergeCell ref="AE24:AG24"/>
    <mergeCell ref="AI24:AK24"/>
    <mergeCell ref="C25:G25"/>
    <mergeCell ref="H25:L25"/>
    <mergeCell ref="M25:O25"/>
    <mergeCell ref="P25:R25"/>
    <mergeCell ref="S25:U25"/>
    <mergeCell ref="V25:X25"/>
    <mergeCell ref="Y23:AA23"/>
    <mergeCell ref="AB23:AD23"/>
    <mergeCell ref="AE23:AG23"/>
    <mergeCell ref="AI23:AK23"/>
    <mergeCell ref="C24:G24"/>
    <mergeCell ref="H24:L24"/>
    <mergeCell ref="M24:O24"/>
    <mergeCell ref="P24:R24"/>
    <mergeCell ref="S24:U24"/>
    <mergeCell ref="V24:X24"/>
    <mergeCell ref="Y21:AA21"/>
    <mergeCell ref="AB21:AD21"/>
    <mergeCell ref="AE21:AG21"/>
    <mergeCell ref="AI21:AK21"/>
    <mergeCell ref="C23:G23"/>
    <mergeCell ref="H23:L23"/>
    <mergeCell ref="M23:O23"/>
    <mergeCell ref="P23:R23"/>
    <mergeCell ref="S23:U23"/>
    <mergeCell ref="V23:X23"/>
    <mergeCell ref="Y20:AA20"/>
    <mergeCell ref="AB20:AD20"/>
    <mergeCell ref="AE20:AG20"/>
    <mergeCell ref="AI20:AK20"/>
    <mergeCell ref="C21:G21"/>
    <mergeCell ref="H21:L21"/>
    <mergeCell ref="M21:O21"/>
    <mergeCell ref="P21:R21"/>
    <mergeCell ref="S21:U21"/>
    <mergeCell ref="V21:X21"/>
    <mergeCell ref="Y19:AA19"/>
    <mergeCell ref="AB19:AD19"/>
    <mergeCell ref="AE19:AG19"/>
    <mergeCell ref="AI19:AK19"/>
    <mergeCell ref="C20:G20"/>
    <mergeCell ref="H20:L20"/>
    <mergeCell ref="M20:O20"/>
    <mergeCell ref="P20:R20"/>
    <mergeCell ref="S20:U20"/>
    <mergeCell ref="V20:X20"/>
    <mergeCell ref="C19:G19"/>
    <mergeCell ref="H19:L19"/>
    <mergeCell ref="M19:O19"/>
    <mergeCell ref="P19:R19"/>
    <mergeCell ref="S19:U19"/>
    <mergeCell ref="V19:X19"/>
    <mergeCell ref="AF17:AG17"/>
    <mergeCell ref="AI17:AK17"/>
    <mergeCell ref="M18:O18"/>
    <mergeCell ref="P18:R18"/>
    <mergeCell ref="S18:U18"/>
    <mergeCell ref="V18:X18"/>
    <mergeCell ref="Y18:AA18"/>
    <mergeCell ref="AB18:AD18"/>
    <mergeCell ref="AE18:AG18"/>
    <mergeCell ref="AI18:AK18"/>
    <mergeCell ref="AF16:AG16"/>
    <mergeCell ref="C17:G17"/>
    <mergeCell ref="H17:I17"/>
    <mergeCell ref="K17:L17"/>
    <mergeCell ref="N17:O17"/>
    <mergeCell ref="Q17:R17"/>
    <mergeCell ref="T17:U17"/>
    <mergeCell ref="W17:X17"/>
    <mergeCell ref="Z17:AA17"/>
    <mergeCell ref="AC17:AD17"/>
    <mergeCell ref="N16:O16"/>
    <mergeCell ref="Q16:R16"/>
    <mergeCell ref="T16:U16"/>
    <mergeCell ref="W16:X16"/>
    <mergeCell ref="Z16:AA16"/>
    <mergeCell ref="AC16:AD16"/>
    <mergeCell ref="AE14:AG14"/>
    <mergeCell ref="H15:L15"/>
    <mergeCell ref="M15:O15"/>
    <mergeCell ref="P15:R15"/>
    <mergeCell ref="S15:U15"/>
    <mergeCell ref="V15:X15"/>
    <mergeCell ref="Y15:AA15"/>
    <mergeCell ref="AB15:AD15"/>
    <mergeCell ref="AE15:AG15"/>
    <mergeCell ref="Y13:AA13"/>
    <mergeCell ref="AB13:AD13"/>
    <mergeCell ref="AE13:AG13"/>
    <mergeCell ref="H14:L14"/>
    <mergeCell ref="M14:O14"/>
    <mergeCell ref="P14:R14"/>
    <mergeCell ref="S14:U14"/>
    <mergeCell ref="V14:X14"/>
    <mergeCell ref="Y14:AA14"/>
    <mergeCell ref="AB14:AD14"/>
    <mergeCell ref="A13:G13"/>
    <mergeCell ref="H13:L13"/>
    <mergeCell ref="M13:O13"/>
    <mergeCell ref="P13:R13"/>
    <mergeCell ref="S13:U13"/>
    <mergeCell ref="V13:X13"/>
    <mergeCell ref="AI11:AK11"/>
    <mergeCell ref="M12:O12"/>
    <mergeCell ref="P12:R12"/>
    <mergeCell ref="S12:U12"/>
    <mergeCell ref="V12:X12"/>
    <mergeCell ref="Y12:AA12"/>
    <mergeCell ref="AB12:AD12"/>
    <mergeCell ref="AE12:AG12"/>
    <mergeCell ref="AB10:AD10"/>
    <mergeCell ref="AE10:AG10"/>
    <mergeCell ref="H11:L11"/>
    <mergeCell ref="M11:O11"/>
    <mergeCell ref="P11:R11"/>
    <mergeCell ref="S11:U11"/>
    <mergeCell ref="V11:X11"/>
    <mergeCell ref="Y11:AA11"/>
    <mergeCell ref="AB11:AD11"/>
    <mergeCell ref="AE11:AG11"/>
    <mergeCell ref="A8:F8"/>
    <mergeCell ref="G8:L8"/>
    <mergeCell ref="M8:AK9"/>
    <mergeCell ref="A9:F9"/>
    <mergeCell ref="G9:L9"/>
    <mergeCell ref="M10:O10"/>
    <mergeCell ref="P10:R10"/>
    <mergeCell ref="S10:U10"/>
    <mergeCell ref="V10:X10"/>
    <mergeCell ref="Y10:AA10"/>
    <mergeCell ref="AL5:AP5"/>
    <mergeCell ref="P6:Q6"/>
    <mergeCell ref="R6:AA6"/>
    <mergeCell ref="AB6:AG6"/>
    <mergeCell ref="AJ6:AK6"/>
    <mergeCell ref="A7:L7"/>
    <mergeCell ref="M7:AK7"/>
    <mergeCell ref="AO7:AS7"/>
    <mergeCell ref="H3:AD3"/>
    <mergeCell ref="A4:AK4"/>
    <mergeCell ref="A5:C6"/>
    <mergeCell ref="D5:O6"/>
    <mergeCell ref="P5:Q5"/>
    <mergeCell ref="R5:AA5"/>
    <mergeCell ref="AB5:AG5"/>
    <mergeCell ref="AI5:AK5"/>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M. Bowles</dc:creator>
  <cp:keywords/>
  <dc:description/>
  <cp:lastModifiedBy>Bryan A. Atkinson</cp:lastModifiedBy>
  <cp:lastPrinted>2017-02-09T23:05:32Z</cp:lastPrinted>
  <dcterms:created xsi:type="dcterms:W3CDTF">2003-07-24T17:27:47Z</dcterms:created>
  <dcterms:modified xsi:type="dcterms:W3CDTF">2017-02-27T16:32:01Z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